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I:\EVSE 04016\"/>
    </mc:Choice>
  </mc:AlternateContent>
  <xr:revisionPtr revIDLastSave="0" documentId="8_{AC437813-943D-4BCB-9668-32E35DF1C846}" xr6:coauthVersionLast="47" xr6:coauthVersionMax="47" xr10:uidLastSave="{00000000-0000-0000-0000-000000000000}"/>
  <bookViews>
    <workbookView xWindow="-110" yWindow="-110" windowWidth="19420" windowHeight="10420" activeTab="4" xr2:uid="{00000000-000D-0000-FFFF-FFFF00000000}"/>
  </bookViews>
  <sheets>
    <sheet name="Awarded Vendors" sheetId="10" r:id="rId1"/>
    <sheet name="BTC Power" sheetId="2" r:id="rId2"/>
    <sheet name="EVConnect" sheetId="3" r:id="rId3"/>
    <sheet name="Shell Recharge Solutions" sheetId="7" r:id="rId4"/>
    <sheet name="PSS" sheetId="9" r:id="rId5"/>
    <sheet name="Freewire" sheetId="11" r:id="rId6"/>
  </sheets>
  <definedNames>
    <definedName name="_xlnm._FilterDatabase" localSheetId="4" hidden="1">PSS!$A$1:$M$312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06" i="9" l="1"/>
  <c r="O705" i="9"/>
  <c r="O704" i="9"/>
  <c r="O703" i="9"/>
  <c r="O702" i="9"/>
  <c r="O701" i="9"/>
  <c r="O700" i="9"/>
  <c r="O699" i="9"/>
  <c r="O698" i="9"/>
  <c r="O697" i="9"/>
  <c r="O696" i="9"/>
  <c r="O695" i="9"/>
  <c r="O694" i="9"/>
  <c r="O693" i="9"/>
  <c r="O692" i="9"/>
  <c r="O691" i="9"/>
  <c r="O690" i="9"/>
  <c r="O689" i="9"/>
  <c r="O688" i="9"/>
  <c r="O687" i="9"/>
  <c r="O686" i="9"/>
  <c r="O685" i="9"/>
  <c r="O684" i="9"/>
  <c r="O683" i="9"/>
  <c r="O682" i="9"/>
  <c r="O681" i="9"/>
  <c r="K681" i="9"/>
  <c r="O680" i="9"/>
  <c r="K680" i="9"/>
  <c r="O679" i="9"/>
  <c r="K679" i="9"/>
  <c r="O678" i="9"/>
  <c r="K678" i="9"/>
  <c r="O677" i="9"/>
  <c r="K677" i="9"/>
  <c r="O676" i="9"/>
  <c r="K676" i="9"/>
  <c r="O675" i="9"/>
  <c r="O674" i="9"/>
  <c r="O673" i="9"/>
  <c r="O672" i="9"/>
  <c r="O671" i="9"/>
  <c r="O670" i="9"/>
  <c r="O669" i="9"/>
  <c r="O668" i="9"/>
  <c r="O667" i="9"/>
  <c r="O666" i="9"/>
  <c r="O665" i="9"/>
  <c r="O664" i="9"/>
  <c r="O663" i="9"/>
  <c r="O662" i="9"/>
  <c r="O661" i="9"/>
  <c r="O660" i="9"/>
  <c r="O659" i="9"/>
  <c r="O658" i="9"/>
  <c r="O657" i="9"/>
  <c r="O656" i="9"/>
  <c r="O655" i="9"/>
  <c r="O654" i="9"/>
  <c r="O653" i="9"/>
  <c r="O652" i="9"/>
  <c r="O651" i="9"/>
  <c r="O650" i="9"/>
  <c r="O649" i="9"/>
  <c r="O648" i="9"/>
  <c r="O647" i="9"/>
  <c r="O646" i="9"/>
  <c r="O645" i="9"/>
  <c r="O644" i="9"/>
  <c r="O643" i="9"/>
  <c r="O642" i="9"/>
  <c r="O641" i="9"/>
  <c r="O640" i="9"/>
  <c r="O639" i="9"/>
  <c r="O638" i="9"/>
  <c r="O637" i="9"/>
  <c r="O636" i="9"/>
  <c r="O635" i="9"/>
  <c r="O634" i="9"/>
  <c r="O633" i="9"/>
  <c r="O632" i="9"/>
  <c r="O631" i="9"/>
  <c r="O630" i="9"/>
  <c r="O629" i="9"/>
  <c r="O628" i="9"/>
  <c r="O627" i="9"/>
  <c r="O626" i="9"/>
  <c r="O625" i="9"/>
  <c r="O624" i="9"/>
  <c r="O623" i="9"/>
  <c r="O622" i="9"/>
  <c r="O621" i="9"/>
  <c r="O620" i="9"/>
  <c r="O619" i="9"/>
  <c r="O618" i="9"/>
  <c r="O617" i="9"/>
  <c r="O616" i="9"/>
  <c r="O615" i="9"/>
  <c r="O614" i="9"/>
  <c r="O613" i="9"/>
  <c r="O612" i="9"/>
  <c r="O611" i="9"/>
  <c r="O610" i="9"/>
  <c r="O609" i="9"/>
  <c r="O608" i="9"/>
  <c r="O607" i="9"/>
  <c r="O606" i="9"/>
  <c r="O605" i="9"/>
  <c r="O604" i="9"/>
  <c r="O603" i="9"/>
  <c r="O602" i="9"/>
  <c r="O601" i="9"/>
  <c r="O600" i="9"/>
  <c r="O599" i="9"/>
  <c r="O598" i="9"/>
  <c r="O597" i="9"/>
  <c r="O596" i="9"/>
  <c r="O595" i="9"/>
  <c r="O594" i="9"/>
  <c r="O593" i="9"/>
  <c r="O592" i="9"/>
  <c r="O591" i="9"/>
  <c r="O590" i="9"/>
  <c r="O589" i="9"/>
  <c r="O588" i="9"/>
  <c r="O587" i="9"/>
  <c r="O586" i="9"/>
  <c r="O585" i="9"/>
  <c r="O584" i="9"/>
  <c r="O583" i="9"/>
  <c r="O582" i="9"/>
  <c r="O581" i="9"/>
  <c r="O580" i="9"/>
  <c r="O579" i="9"/>
  <c r="O578" i="9"/>
  <c r="O577" i="9"/>
  <c r="O576" i="9"/>
  <c r="O575" i="9"/>
  <c r="O574" i="9"/>
  <c r="O573" i="9"/>
  <c r="O572" i="9"/>
  <c r="O571" i="9"/>
  <c r="O570" i="9"/>
  <c r="O569" i="9"/>
  <c r="O568" i="9"/>
  <c r="O567" i="9"/>
  <c r="O566" i="9"/>
  <c r="O565" i="9"/>
  <c r="O564" i="9"/>
  <c r="O563" i="9"/>
  <c r="O562" i="9"/>
  <c r="O561" i="9"/>
  <c r="O560" i="9"/>
  <c r="O559" i="9"/>
  <c r="O558" i="9"/>
  <c r="O557" i="9"/>
  <c r="O556" i="9"/>
  <c r="O555" i="9"/>
  <c r="O554" i="9"/>
  <c r="O553" i="9"/>
  <c r="O552" i="9"/>
  <c r="O551" i="9"/>
  <c r="K551" i="9"/>
  <c r="K615" i="9" s="1"/>
  <c r="O550" i="9"/>
  <c r="O549" i="9"/>
  <c r="O548" i="9"/>
  <c r="O547" i="9"/>
  <c r="O546" i="9"/>
  <c r="O545" i="9"/>
  <c r="O544" i="9"/>
  <c r="O543" i="9"/>
  <c r="O542" i="9"/>
  <c r="O541" i="9"/>
  <c r="O540" i="9"/>
  <c r="O539" i="9"/>
  <c r="O538" i="9"/>
  <c r="O537" i="9"/>
  <c r="O536" i="9"/>
  <c r="O535" i="9"/>
  <c r="O534" i="9"/>
  <c r="O533" i="9"/>
  <c r="O532" i="9"/>
  <c r="O531" i="9"/>
  <c r="O530" i="9"/>
  <c r="O529" i="9"/>
  <c r="O528" i="9"/>
  <c r="O527" i="9"/>
  <c r="O526" i="9"/>
  <c r="O525" i="9"/>
  <c r="O524" i="9"/>
  <c r="O523" i="9"/>
  <c r="O522" i="9"/>
  <c r="O521" i="9"/>
  <c r="O520" i="9"/>
  <c r="O519" i="9"/>
  <c r="O518" i="9"/>
  <c r="O517" i="9"/>
  <c r="O516" i="9"/>
  <c r="O515" i="9"/>
  <c r="O514" i="9"/>
  <c r="O513" i="9"/>
  <c r="O512" i="9"/>
  <c r="O511" i="9"/>
  <c r="O510" i="9"/>
  <c r="O509" i="9"/>
  <c r="O508" i="9"/>
  <c r="O507" i="9"/>
  <c r="O506" i="9"/>
  <c r="O505" i="9"/>
  <c r="O504" i="9"/>
  <c r="O503" i="9"/>
  <c r="O502" i="9"/>
  <c r="O501" i="9"/>
  <c r="O500" i="9"/>
  <c r="O499" i="9"/>
  <c r="O498" i="9"/>
  <c r="O497" i="9"/>
  <c r="O496" i="9"/>
  <c r="O495" i="9"/>
  <c r="O494" i="9"/>
  <c r="O493" i="9"/>
  <c r="O492" i="9"/>
  <c r="O491" i="9"/>
  <c r="O490" i="9"/>
  <c r="O489" i="9"/>
  <c r="O488" i="9"/>
  <c r="O487" i="9"/>
  <c r="O486" i="9"/>
  <c r="O485" i="9"/>
  <c r="O484" i="9"/>
  <c r="O483" i="9"/>
  <c r="O482" i="9"/>
  <c r="O481" i="9"/>
  <c r="O480" i="9"/>
  <c r="O479" i="9"/>
  <c r="O478" i="9"/>
  <c r="O477" i="9"/>
  <c r="O476" i="9"/>
  <c r="O475" i="9"/>
  <c r="O474" i="9"/>
  <c r="O473" i="9"/>
  <c r="O472" i="9"/>
  <c r="O471" i="9"/>
  <c r="O470" i="9"/>
  <c r="O469" i="9"/>
  <c r="O468" i="9"/>
  <c r="O467" i="9"/>
  <c r="O466" i="9"/>
  <c r="O465" i="9"/>
  <c r="O464" i="9"/>
  <c r="O463" i="9"/>
  <c r="O462" i="9"/>
  <c r="O461" i="9"/>
  <c r="O460" i="9"/>
  <c r="O459" i="9"/>
  <c r="O458" i="9"/>
  <c r="O457" i="9"/>
  <c r="O456" i="9"/>
  <c r="O455" i="9"/>
  <c r="O454" i="9"/>
  <c r="O453" i="9"/>
  <c r="O452" i="9"/>
  <c r="O451" i="9"/>
  <c r="O450" i="9"/>
  <c r="O449" i="9"/>
  <c r="O448" i="9"/>
  <c r="O447" i="9"/>
  <c r="O446" i="9"/>
  <c r="O445" i="9"/>
  <c r="O444" i="9"/>
  <c r="O443" i="9"/>
  <c r="O442" i="9"/>
  <c r="O441" i="9"/>
  <c r="O440" i="9"/>
  <c r="O439" i="9"/>
  <c r="O438" i="9"/>
  <c r="O437" i="9"/>
  <c r="O436" i="9"/>
  <c r="O435" i="9"/>
  <c r="O434" i="9"/>
  <c r="O433" i="9"/>
  <c r="O432" i="9"/>
  <c r="O431" i="9"/>
  <c r="O430" i="9"/>
  <c r="O429" i="9"/>
  <c r="O428" i="9"/>
  <c r="O427" i="9"/>
  <c r="O426" i="9"/>
  <c r="O425" i="9"/>
  <c r="O424" i="9"/>
  <c r="O423" i="9"/>
  <c r="O422" i="9"/>
  <c r="O421" i="9"/>
  <c r="O420" i="9"/>
  <c r="O419" i="9"/>
  <c r="O418" i="9"/>
  <c r="O417" i="9"/>
  <c r="O416" i="9"/>
  <c r="O415" i="9"/>
  <c r="O414" i="9"/>
  <c r="O413" i="9"/>
  <c r="O412" i="9"/>
  <c r="O411" i="9"/>
  <c r="O410" i="9"/>
  <c r="O409" i="9"/>
  <c r="O408" i="9"/>
  <c r="O407" i="9"/>
  <c r="O406" i="9"/>
  <c r="O405" i="9"/>
  <c r="O404" i="9"/>
  <c r="O403" i="9"/>
  <c r="O402" i="9"/>
  <c r="O401" i="9"/>
  <c r="O400" i="9"/>
  <c r="O399" i="9"/>
  <c r="O398" i="9"/>
  <c r="O397" i="9"/>
  <c r="O396" i="9"/>
  <c r="O395" i="9"/>
  <c r="O394" i="9"/>
  <c r="O393" i="9"/>
  <c r="O392" i="9"/>
  <c r="O391" i="9"/>
  <c r="O390" i="9"/>
  <c r="O389" i="9"/>
  <c r="O388" i="9"/>
  <c r="O387" i="9"/>
  <c r="O386" i="9"/>
  <c r="O385" i="9"/>
  <c r="O384" i="9"/>
  <c r="O383" i="9"/>
  <c r="O382" i="9"/>
  <c r="O381" i="9"/>
  <c r="O380" i="9"/>
  <c r="O379" i="9"/>
  <c r="O378" i="9"/>
  <c r="O377" i="9"/>
  <c r="O376" i="9"/>
  <c r="O375" i="9"/>
  <c r="O374" i="9"/>
  <c r="O373" i="9"/>
  <c r="O372" i="9"/>
  <c r="O371" i="9"/>
  <c r="O370" i="9"/>
  <c r="O369" i="9"/>
  <c r="O368" i="9"/>
  <c r="O367" i="9"/>
  <c r="O366" i="9"/>
  <c r="O365" i="9"/>
  <c r="O364" i="9"/>
  <c r="O363" i="9"/>
  <c r="K363" i="9"/>
  <c r="K427" i="9" s="1"/>
  <c r="K491" i="9" s="1"/>
  <c r="O362" i="9"/>
  <c r="K362" i="9"/>
  <c r="K554" i="9" s="1"/>
  <c r="K618" i="9" s="1"/>
  <c r="O361" i="9"/>
  <c r="K361" i="9"/>
  <c r="K553" i="9" s="1"/>
  <c r="K617" i="9" s="1"/>
  <c r="O360" i="9"/>
  <c r="K360" i="9"/>
  <c r="K552" i="9" s="1"/>
  <c r="K616" i="9" s="1"/>
  <c r="O359" i="9"/>
  <c r="K359" i="9"/>
  <c r="K423" i="9" s="1"/>
  <c r="K487" i="9" s="1"/>
  <c r="O358" i="9"/>
  <c r="K358" i="9"/>
  <c r="K550" i="9" s="1"/>
  <c r="K614" i="9" s="1"/>
  <c r="O357" i="9"/>
  <c r="K357" i="9"/>
  <c r="K421" i="9" s="1"/>
  <c r="K485" i="9" s="1"/>
  <c r="O356" i="9"/>
  <c r="K356" i="9"/>
  <c r="K548" i="9" s="1"/>
  <c r="K612" i="9" s="1"/>
  <c r="O355" i="9"/>
  <c r="O354" i="9"/>
  <c r="O353" i="9"/>
  <c r="O352" i="9"/>
  <c r="O351" i="9"/>
  <c r="O350" i="9"/>
  <c r="O349" i="9"/>
  <c r="O344" i="9"/>
  <c r="O343" i="9"/>
  <c r="O342" i="9"/>
  <c r="O340" i="9"/>
  <c r="O339" i="9"/>
  <c r="O338" i="9"/>
  <c r="O337" i="9"/>
  <c r="O336" i="9"/>
  <c r="O334" i="9"/>
  <c r="O333" i="9"/>
  <c r="O332" i="9"/>
  <c r="O331" i="9"/>
  <c r="O330" i="9"/>
  <c r="O329" i="9"/>
  <c r="O328" i="9"/>
  <c r="O327" i="9"/>
  <c r="O326" i="9"/>
  <c r="O325" i="9"/>
  <c r="O324" i="9"/>
  <c r="O323" i="9"/>
  <c r="O321" i="9"/>
  <c r="O320" i="9"/>
  <c r="O319" i="9"/>
  <c r="O318" i="9"/>
  <c r="O317" i="9"/>
  <c r="O316" i="9"/>
  <c r="O315" i="9"/>
  <c r="O314" i="9"/>
  <c r="O313" i="9"/>
  <c r="O312" i="9"/>
  <c r="O311" i="9"/>
  <c r="O310" i="9"/>
  <c r="O309" i="9"/>
  <c r="O308" i="9"/>
  <c r="O307" i="9"/>
  <c r="O306" i="9"/>
  <c r="O305" i="9"/>
  <c r="O304" i="9"/>
  <c r="O303" i="9"/>
  <c r="O302" i="9"/>
  <c r="O301" i="9"/>
  <c r="O300" i="9"/>
  <c r="O299" i="9"/>
  <c r="O298" i="9"/>
  <c r="O297" i="9"/>
  <c r="O296" i="9"/>
  <c r="O295" i="9"/>
  <c r="O294" i="9"/>
  <c r="O293" i="9"/>
  <c r="O292" i="9"/>
  <c r="O291" i="9"/>
  <c r="O290" i="9"/>
  <c r="O289" i="9"/>
  <c r="O288" i="9"/>
  <c r="O287" i="9"/>
  <c r="O286" i="9"/>
  <c r="O285" i="9"/>
  <c r="O284" i="9"/>
  <c r="O283" i="9"/>
  <c r="O282" i="9"/>
  <c r="O281" i="9"/>
  <c r="O280" i="9"/>
  <c r="O279" i="9"/>
  <c r="O278" i="9"/>
  <c r="O277" i="9"/>
  <c r="O276" i="9"/>
  <c r="O275" i="9"/>
  <c r="O274" i="9"/>
  <c r="O273" i="9"/>
  <c r="O272" i="9"/>
  <c r="O271" i="9"/>
  <c r="O270" i="9"/>
  <c r="O269" i="9"/>
  <c r="O268" i="9"/>
  <c r="O267" i="9"/>
  <c r="O266" i="9"/>
  <c r="O265" i="9"/>
  <c r="O264" i="9"/>
  <c r="O263" i="9"/>
  <c r="O262" i="9"/>
  <c r="O261" i="9"/>
  <c r="O260" i="9"/>
  <c r="O259" i="9"/>
  <c r="O258" i="9"/>
  <c r="O257" i="9"/>
  <c r="O256" i="9"/>
  <c r="O255" i="9"/>
  <c r="O254" i="9"/>
  <c r="O253" i="9"/>
  <c r="O252" i="9"/>
  <c r="O251" i="9"/>
  <c r="O250" i="9"/>
  <c r="O249" i="9"/>
  <c r="O248" i="9"/>
  <c r="O247" i="9"/>
  <c r="O246" i="9"/>
  <c r="O245" i="9"/>
  <c r="O244" i="9"/>
  <c r="O243" i="9"/>
  <c r="O242" i="9"/>
  <c r="O241" i="9"/>
  <c r="O240" i="9"/>
  <c r="O239" i="9"/>
  <c r="O238" i="9"/>
  <c r="O237" i="9"/>
  <c r="O236" i="9"/>
  <c r="O235" i="9"/>
  <c r="O234" i="9"/>
  <c r="O233" i="9"/>
  <c r="O232" i="9"/>
  <c r="O231" i="9"/>
  <c r="O230" i="9"/>
  <c r="O229" i="9"/>
  <c r="O228" i="9"/>
  <c r="O227" i="9"/>
  <c r="O226" i="9"/>
  <c r="O225" i="9"/>
  <c r="O224" i="9"/>
  <c r="O223" i="9"/>
  <c r="O222" i="9"/>
  <c r="O221" i="9"/>
  <c r="O220" i="9"/>
  <c r="O219" i="9"/>
  <c r="O218" i="9"/>
  <c r="O217" i="9"/>
  <c r="O216" i="9"/>
  <c r="O215" i="9"/>
  <c r="O214" i="9"/>
  <c r="O213" i="9"/>
  <c r="O212" i="9"/>
  <c r="O211" i="9"/>
  <c r="O210" i="9"/>
  <c r="O209" i="9"/>
  <c r="O208" i="9"/>
  <c r="O207" i="9"/>
  <c r="O206" i="9"/>
  <c r="O205" i="9"/>
  <c r="O204" i="9"/>
  <c r="O203" i="9"/>
  <c r="O202" i="9"/>
  <c r="O201" i="9"/>
  <c r="O199" i="9"/>
  <c r="M199" i="9"/>
  <c r="O198" i="9"/>
  <c r="M198" i="9"/>
  <c r="O197" i="9"/>
  <c r="M197" i="9"/>
  <c r="O196" i="9"/>
  <c r="M196" i="9"/>
  <c r="O195" i="9"/>
  <c r="M195" i="9"/>
  <c r="O194" i="9"/>
  <c r="O193" i="9"/>
  <c r="O192" i="9"/>
  <c r="M192" i="9"/>
  <c r="O191" i="9"/>
  <c r="M191" i="9"/>
  <c r="O190" i="9"/>
  <c r="M190" i="9"/>
  <c r="O189" i="9"/>
  <c r="M189" i="9"/>
  <c r="O188" i="9"/>
  <c r="M188" i="9"/>
  <c r="O187" i="9"/>
  <c r="M187" i="9"/>
  <c r="O186" i="9"/>
  <c r="M186" i="9"/>
  <c r="O185" i="9"/>
  <c r="M185" i="9"/>
  <c r="O184" i="9"/>
  <c r="M184" i="9"/>
  <c r="O183" i="9"/>
  <c r="M183" i="9"/>
  <c r="O182" i="9"/>
  <c r="M182" i="9"/>
  <c r="O181" i="9"/>
  <c r="M181" i="9"/>
  <c r="O180" i="9"/>
  <c r="M180" i="9"/>
  <c r="O179" i="9"/>
  <c r="M179" i="9"/>
  <c r="O178" i="9"/>
  <c r="M178" i="9"/>
  <c r="O177" i="9"/>
  <c r="M177" i="9"/>
  <c r="O176" i="9"/>
  <c r="M176" i="9"/>
  <c r="O175" i="9"/>
  <c r="M175" i="9"/>
  <c r="O174" i="9"/>
  <c r="M174" i="9"/>
  <c r="O173" i="9"/>
  <c r="M173" i="9"/>
  <c r="O172" i="9"/>
  <c r="M172" i="9"/>
  <c r="O171" i="9"/>
  <c r="M171" i="9"/>
  <c r="O170" i="9"/>
  <c r="M170" i="9"/>
  <c r="O169" i="9"/>
  <c r="M169" i="9"/>
  <c r="O168" i="9"/>
  <c r="M168" i="9"/>
  <c r="O167" i="9"/>
  <c r="M167" i="9"/>
  <c r="O166" i="9"/>
  <c r="M166" i="9"/>
  <c r="O165" i="9"/>
  <c r="M165" i="9"/>
  <c r="O164" i="9"/>
  <c r="M164" i="9"/>
  <c r="O163" i="9"/>
  <c r="M163" i="9"/>
  <c r="O162" i="9"/>
  <c r="O161" i="9"/>
  <c r="O160" i="9"/>
  <c r="O159" i="9"/>
  <c r="O157" i="9"/>
  <c r="O156" i="9"/>
  <c r="O155" i="9"/>
  <c r="O154" i="9"/>
  <c r="O153" i="9"/>
  <c r="O152" i="9"/>
  <c r="O151" i="9"/>
  <c r="O150" i="9"/>
  <c r="O148" i="9"/>
  <c r="O146" i="9"/>
  <c r="O145" i="9"/>
  <c r="O143" i="9"/>
  <c r="O141" i="9"/>
  <c r="O140" i="9"/>
  <c r="O139" i="9"/>
  <c r="O138" i="9"/>
  <c r="O94" i="9"/>
  <c r="J94" i="9"/>
  <c r="O93" i="9"/>
  <c r="J93" i="9"/>
  <c r="O92" i="9"/>
  <c r="O91" i="9"/>
  <c r="O90" i="9"/>
  <c r="O89" i="9"/>
  <c r="O88" i="9"/>
  <c r="O87" i="9"/>
  <c r="O86" i="9"/>
  <c r="O85" i="9"/>
  <c r="O84" i="9"/>
  <c r="O83" i="9"/>
  <c r="O82" i="9"/>
  <c r="O81" i="9"/>
  <c r="O80" i="9"/>
  <c r="O79" i="9"/>
  <c r="O78" i="9"/>
  <c r="J77" i="9"/>
  <c r="O77" i="9" s="1"/>
  <c r="J76" i="9"/>
  <c r="O76" i="9" s="1"/>
  <c r="J60" i="9"/>
  <c r="O60" i="9" s="1"/>
  <c r="J59" i="9"/>
  <c r="O59" i="9" s="1"/>
  <c r="J58" i="9"/>
  <c r="O58" i="9" s="1"/>
  <c r="J57" i="9"/>
  <c r="O57" i="9" s="1"/>
  <c r="J56" i="9"/>
  <c r="O56" i="9" s="1"/>
  <c r="J55" i="9"/>
  <c r="O55" i="9" s="1"/>
  <c r="J54" i="9"/>
  <c r="O54" i="9" s="1"/>
  <c r="J53" i="9"/>
  <c r="O53" i="9" s="1"/>
  <c r="O52" i="9"/>
  <c r="O51" i="9"/>
  <c r="O50" i="9"/>
  <c r="O49" i="9"/>
  <c r="O48" i="9"/>
  <c r="O47" i="9"/>
  <c r="O46" i="9"/>
  <c r="O45" i="9"/>
  <c r="O44" i="9"/>
  <c r="O43" i="9"/>
  <c r="O42" i="9"/>
  <c r="O41" i="9"/>
  <c r="O40" i="9"/>
  <c r="O39" i="9"/>
  <c r="O38" i="9"/>
  <c r="O37" i="9"/>
  <c r="J36" i="9"/>
  <c r="O36" i="9" s="1"/>
  <c r="J35" i="9"/>
  <c r="O35" i="9" s="1"/>
  <c r="J34" i="9"/>
  <c r="O34" i="9" s="1"/>
  <c r="J33" i="9"/>
  <c r="O33" i="9" s="1"/>
  <c r="J32" i="9"/>
  <c r="O32" i="9" s="1"/>
  <c r="O31" i="9"/>
  <c r="J31" i="9"/>
  <c r="J30" i="9"/>
  <c r="O30" i="9" s="1"/>
  <c r="O29" i="9"/>
  <c r="O28" i="9"/>
  <c r="O27" i="9"/>
  <c r="O26" i="9"/>
  <c r="O25" i="9"/>
  <c r="O24" i="9"/>
  <c r="O23" i="9"/>
  <c r="O22" i="9"/>
  <c r="O21" i="9"/>
  <c r="O20" i="9"/>
  <c r="O19" i="9"/>
  <c r="O18" i="9"/>
  <c r="O17" i="9"/>
  <c r="O16" i="9"/>
  <c r="O15" i="9"/>
  <c r="O14" i="9"/>
  <c r="O13" i="9"/>
  <c r="O12" i="9"/>
  <c r="J11" i="9"/>
  <c r="O11" i="9" s="1"/>
  <c r="O10" i="9"/>
  <c r="J10" i="9"/>
  <c r="O9" i="9"/>
  <c r="J8" i="9"/>
  <c r="O8" i="9" s="1"/>
  <c r="O7" i="9"/>
  <c r="J7" i="9"/>
  <c r="J6" i="9"/>
  <c r="O6" i="9" s="1"/>
  <c r="O5" i="9"/>
  <c r="J5" i="9"/>
  <c r="J4" i="9"/>
  <c r="O4" i="9" s="1"/>
  <c r="O3" i="9"/>
  <c r="J3" i="9"/>
  <c r="K364" i="9" l="1"/>
  <c r="K366" i="9"/>
  <c r="K368" i="9"/>
  <c r="K370" i="9"/>
  <c r="K372" i="9"/>
  <c r="K374" i="9"/>
  <c r="K376" i="9"/>
  <c r="K378" i="9"/>
  <c r="K380" i="9"/>
  <c r="K382" i="9"/>
  <c r="K384" i="9"/>
  <c r="K386" i="9"/>
  <c r="K388" i="9"/>
  <c r="K390" i="9"/>
  <c r="K392" i="9"/>
  <c r="K394" i="9"/>
  <c r="K420" i="9"/>
  <c r="K484" i="9" s="1"/>
  <c r="K422" i="9"/>
  <c r="K486" i="9" s="1"/>
  <c r="K424" i="9"/>
  <c r="K488" i="9" s="1"/>
  <c r="K426" i="9"/>
  <c r="K490" i="9" s="1"/>
  <c r="K549" i="9"/>
  <c r="K613" i="9" s="1"/>
  <c r="K555" i="9"/>
  <c r="K619" i="9" s="1"/>
  <c r="K365" i="9"/>
  <c r="K367" i="9"/>
  <c r="K369" i="9"/>
  <c r="K371" i="9"/>
  <c r="K373" i="9"/>
  <c r="K375" i="9"/>
  <c r="K377" i="9"/>
  <c r="K379" i="9"/>
  <c r="K381" i="9"/>
  <c r="K383" i="9"/>
  <c r="K385" i="9"/>
  <c r="K387" i="9"/>
  <c r="K389" i="9"/>
  <c r="K391" i="9"/>
  <c r="K393" i="9"/>
  <c r="K395" i="9"/>
  <c r="K425" i="9"/>
  <c r="K489" i="9" s="1"/>
  <c r="K583" i="9" l="1"/>
  <c r="K647" i="9" s="1"/>
  <c r="K455" i="9"/>
  <c r="K519" i="9" s="1"/>
  <c r="K578" i="9"/>
  <c r="K642" i="9" s="1"/>
  <c r="K450" i="9"/>
  <c r="K514" i="9" s="1"/>
  <c r="K418" i="9"/>
  <c r="K581" i="9"/>
  <c r="K645" i="9" s="1"/>
  <c r="K453" i="9"/>
  <c r="K517" i="9" s="1"/>
  <c r="K573" i="9"/>
  <c r="K637" i="9" s="1"/>
  <c r="K445" i="9"/>
  <c r="K509" i="9" s="1"/>
  <c r="K413" i="9"/>
  <c r="K565" i="9"/>
  <c r="K629" i="9" s="1"/>
  <c r="K437" i="9"/>
  <c r="K501" i="9" s="1"/>
  <c r="K405" i="9"/>
  <c r="K429" i="9"/>
  <c r="K493" i="9" s="1"/>
  <c r="K397" i="9"/>
  <c r="K557" i="9"/>
  <c r="K621" i="9" s="1"/>
  <c r="K584" i="9"/>
  <c r="K648" i="9" s="1"/>
  <c r="K456" i="9"/>
  <c r="K520" i="9" s="1"/>
  <c r="K576" i="9"/>
  <c r="K640" i="9" s="1"/>
  <c r="K448" i="9"/>
  <c r="K512" i="9" s="1"/>
  <c r="K416" i="9"/>
  <c r="K568" i="9"/>
  <c r="K632" i="9" s="1"/>
  <c r="K440" i="9"/>
  <c r="K504" i="9" s="1"/>
  <c r="K408" i="9"/>
  <c r="K560" i="9"/>
  <c r="K624" i="9" s="1"/>
  <c r="K432" i="9"/>
  <c r="K496" i="9" s="1"/>
  <c r="K400" i="9"/>
  <c r="K575" i="9"/>
  <c r="K639" i="9" s="1"/>
  <c r="K447" i="9"/>
  <c r="K511" i="9" s="1"/>
  <c r="K415" i="9"/>
  <c r="K431" i="9"/>
  <c r="K495" i="9" s="1"/>
  <c r="K399" i="9"/>
  <c r="K559" i="9"/>
  <c r="K623" i="9" s="1"/>
  <c r="K562" i="9"/>
  <c r="K626" i="9" s="1"/>
  <c r="K434" i="9"/>
  <c r="K498" i="9" s="1"/>
  <c r="K402" i="9"/>
  <c r="K587" i="9"/>
  <c r="K651" i="9" s="1"/>
  <c r="K459" i="9"/>
  <c r="K523" i="9" s="1"/>
  <c r="K571" i="9"/>
  <c r="K635" i="9" s="1"/>
  <c r="K443" i="9"/>
  <c r="K507" i="9" s="1"/>
  <c r="K411" i="9"/>
  <c r="K563" i="9"/>
  <c r="K627" i="9" s="1"/>
  <c r="K435" i="9"/>
  <c r="K499" i="9" s="1"/>
  <c r="K403" i="9"/>
  <c r="K582" i="9"/>
  <c r="K646" i="9" s="1"/>
  <c r="K454" i="9"/>
  <c r="K518" i="9" s="1"/>
  <c r="K574" i="9"/>
  <c r="K638" i="9" s="1"/>
  <c r="K446" i="9"/>
  <c r="K510" i="9" s="1"/>
  <c r="K414" i="9"/>
  <c r="K566" i="9"/>
  <c r="K630" i="9" s="1"/>
  <c r="K438" i="9"/>
  <c r="K502" i="9" s="1"/>
  <c r="K406" i="9"/>
  <c r="K558" i="9"/>
  <c r="K622" i="9" s="1"/>
  <c r="K430" i="9"/>
  <c r="K494" i="9" s="1"/>
  <c r="K398" i="9"/>
  <c r="K567" i="9"/>
  <c r="K631" i="9" s="1"/>
  <c r="K439" i="9"/>
  <c r="K503" i="9" s="1"/>
  <c r="K407" i="9"/>
  <c r="K586" i="9"/>
  <c r="K650" i="9" s="1"/>
  <c r="K458" i="9"/>
  <c r="K522" i="9" s="1"/>
  <c r="K570" i="9"/>
  <c r="K634" i="9" s="1"/>
  <c r="K442" i="9"/>
  <c r="K506" i="9" s="1"/>
  <c r="K410" i="9"/>
  <c r="K579" i="9"/>
  <c r="K643" i="9" s="1"/>
  <c r="K451" i="9"/>
  <c r="K515" i="9" s="1"/>
  <c r="K419" i="9"/>
  <c r="K585" i="9"/>
  <c r="K649" i="9" s="1"/>
  <c r="K457" i="9"/>
  <c r="K521" i="9" s="1"/>
  <c r="K577" i="9"/>
  <c r="K641" i="9" s="1"/>
  <c r="K449" i="9"/>
  <c r="K513" i="9" s="1"/>
  <c r="K417" i="9"/>
  <c r="K569" i="9"/>
  <c r="K633" i="9" s="1"/>
  <c r="K441" i="9"/>
  <c r="K505" i="9" s="1"/>
  <c r="K409" i="9"/>
  <c r="K561" i="9"/>
  <c r="K625" i="9" s="1"/>
  <c r="K433" i="9"/>
  <c r="K497" i="9" s="1"/>
  <c r="K401" i="9"/>
  <c r="K580" i="9"/>
  <c r="K644" i="9" s="1"/>
  <c r="K452" i="9"/>
  <c r="K516" i="9" s="1"/>
  <c r="K572" i="9"/>
  <c r="K636" i="9" s="1"/>
  <c r="K444" i="9"/>
  <c r="K508" i="9" s="1"/>
  <c r="K412" i="9"/>
  <c r="K564" i="9"/>
  <c r="K628" i="9" s="1"/>
  <c r="K436" i="9"/>
  <c r="K500" i="9" s="1"/>
  <c r="K404" i="9"/>
  <c r="K556" i="9"/>
  <c r="K620" i="9" s="1"/>
  <c r="K428" i="9"/>
  <c r="K492" i="9" s="1"/>
  <c r="K396" i="9"/>
  <c r="K598" i="9" l="1"/>
  <c r="K662" i="9" s="1"/>
  <c r="K470" i="9"/>
  <c r="K534" i="9" s="1"/>
  <c r="K595" i="9"/>
  <c r="K659" i="9" s="1"/>
  <c r="K467" i="9"/>
  <c r="K531" i="9" s="1"/>
  <c r="K609" i="9"/>
  <c r="K673" i="9" s="1"/>
  <c r="K481" i="9"/>
  <c r="K545" i="9" s="1"/>
  <c r="K602" i="9"/>
  <c r="K666" i="9" s="1"/>
  <c r="K474" i="9"/>
  <c r="K538" i="9" s="1"/>
  <c r="K590" i="9"/>
  <c r="K654" i="9" s="1"/>
  <c r="K462" i="9"/>
  <c r="K526" i="9" s="1"/>
  <c r="K592" i="9"/>
  <c r="K656" i="9" s="1"/>
  <c r="K464" i="9"/>
  <c r="K528" i="9" s="1"/>
  <c r="K589" i="9"/>
  <c r="K653" i="9" s="1"/>
  <c r="K461" i="9"/>
  <c r="K525" i="9" s="1"/>
  <c r="K588" i="9"/>
  <c r="K652" i="9" s="1"/>
  <c r="K460" i="9"/>
  <c r="K524" i="9" s="1"/>
  <c r="K594" i="9"/>
  <c r="K658" i="9" s="1"/>
  <c r="K466" i="9"/>
  <c r="K530" i="9" s="1"/>
  <c r="K600" i="9"/>
  <c r="K664" i="9" s="1"/>
  <c r="K472" i="9"/>
  <c r="K536" i="9" s="1"/>
  <c r="K604" i="9"/>
  <c r="K668" i="9" s="1"/>
  <c r="K476" i="9"/>
  <c r="K540" i="9" s="1"/>
  <c r="K601" i="9"/>
  <c r="K665" i="9" s="1"/>
  <c r="K473" i="9"/>
  <c r="K537" i="9" s="1"/>
  <c r="K611" i="9"/>
  <c r="K675" i="9" s="1"/>
  <c r="K483" i="9"/>
  <c r="K547" i="9" s="1"/>
  <c r="K599" i="9"/>
  <c r="K663" i="9" s="1"/>
  <c r="K471" i="9"/>
  <c r="K535" i="9" s="1"/>
  <c r="K607" i="9"/>
  <c r="K671" i="9" s="1"/>
  <c r="K479" i="9"/>
  <c r="K543" i="9" s="1"/>
  <c r="K605" i="9"/>
  <c r="K669" i="9" s="1"/>
  <c r="K477" i="9"/>
  <c r="K541" i="9" s="1"/>
  <c r="K591" i="9"/>
  <c r="K655" i="9" s="1"/>
  <c r="K463" i="9"/>
  <c r="K527" i="9" s="1"/>
  <c r="K596" i="9"/>
  <c r="K660" i="9" s="1"/>
  <c r="K468" i="9"/>
  <c r="K532" i="9" s="1"/>
  <c r="K593" i="9"/>
  <c r="K657" i="9" s="1"/>
  <c r="K465" i="9"/>
  <c r="K529" i="9" s="1"/>
  <c r="K606" i="9"/>
  <c r="K670" i="9" s="1"/>
  <c r="K478" i="9"/>
  <c r="K542" i="9" s="1"/>
  <c r="K603" i="9"/>
  <c r="K667" i="9" s="1"/>
  <c r="K475" i="9"/>
  <c r="K539" i="9" s="1"/>
  <c r="K608" i="9"/>
  <c r="K672" i="9" s="1"/>
  <c r="K480" i="9"/>
  <c r="K544" i="9" s="1"/>
  <c r="K597" i="9"/>
  <c r="K661" i="9" s="1"/>
  <c r="K469" i="9"/>
  <c r="K533" i="9" s="1"/>
  <c r="K610" i="9"/>
  <c r="K674" i="9" s="1"/>
  <c r="K482" i="9"/>
  <c r="K546" i="9" s="1"/>
  <c r="K75" i="3"/>
  <c r="K74" i="3"/>
  <c r="K73" i="3"/>
  <c r="K71" i="3"/>
  <c r="K70" i="3"/>
  <c r="K69" i="3"/>
  <c r="K68" i="3"/>
  <c r="K67" i="3"/>
  <c r="K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7" i="3"/>
  <c r="K6" i="3"/>
  <c r="K5" i="3"/>
  <c r="K4" i="3"/>
  <c r="K3" i="3"/>
  <c r="K2" i="3"/>
  <c r="J9" i="2" l="1"/>
</calcChain>
</file>

<file path=xl/sharedStrings.xml><?xml version="1.0" encoding="utf-8"?>
<sst xmlns="http://schemas.openxmlformats.org/spreadsheetml/2006/main" count="13499" uniqueCount="4396">
  <si>
    <t>COMPANY NAME</t>
  </si>
  <si>
    <t xml:space="preserve">CATEGORY </t>
  </si>
  <si>
    <t xml:space="preserve">TYPE OF PRODUCT (EX. Type of Charger, hardware, software, etc. ) </t>
  </si>
  <si>
    <t>PRODUCT NAME</t>
  </si>
  <si>
    <t xml:space="preserve">PRODUCT DESCRIPTION </t>
  </si>
  <si>
    <t>MODEL</t>
  </si>
  <si>
    <t>MANUFACTURER</t>
  </si>
  <si>
    <t>BRAND</t>
  </si>
  <si>
    <t>PRODUCT CERTIFICATIONS</t>
  </si>
  <si>
    <t>CONTRACT COST</t>
  </si>
  <si>
    <t>MSRP</t>
  </si>
  <si>
    <t xml:space="preserve"># OF DAYS FOR DELIVERY AFTER ORDER RECEIPT </t>
  </si>
  <si>
    <t>NOTES FOR TO CUSTOMERS</t>
  </si>
  <si>
    <t>BTCPower</t>
  </si>
  <si>
    <t>DC Fast Charger - Power Enclosure Cabinet</t>
  </si>
  <si>
    <t xml:space="preserve">High-Powered DC Fast Charger (DCFC)
Power Enclosure </t>
  </si>
  <si>
    <t>This is part of a DCFC modular system capable of charging Electric Vehicles up to 350kW in Direct Current.   Product is comprised of Power Enclosure, which houses the power engine and a Dispenser.
This specific component is a 100kW Power enclosure - Level 4 Tower 100kW 480VAC 2 Dispenser model</t>
  </si>
  <si>
    <t>HPCT-100-480-2</t>
  </si>
  <si>
    <t>SAME</t>
  </si>
  <si>
    <t>Certificed by Intertek (ETL) - Authorization to Mark included with this new product submission.</t>
  </si>
  <si>
    <t>Current Lead time is 150 days.</t>
  </si>
  <si>
    <t>This is part of a DCFC modular system capable of charging Electric Vehicles up to 350kW in Direct Current.   Product is comprised of Power Enclosure, which houses the power engine and a Dispenser.
This specific component is a 100kW Power enclosure - Level 4 Tower 150kW 480VAC 3 Dispenser model</t>
  </si>
  <si>
    <t>HPCT-150-480-3</t>
  </si>
  <si>
    <t>This is part of a DCFC modular system capable of charging Electric Vehicles up to 350kW in Direct Current.   Product is comprised of Power Enclosure, which houses the power engine and a Dispenser.
This specific component is a 200kW Power enclosure - Level 4 Tower 200kW 480VAC 4 Dispenser model</t>
  </si>
  <si>
    <t>HPCT-200-480-4</t>
  </si>
  <si>
    <t>DC Fast Charger - Low-Power Dispenser</t>
  </si>
  <si>
    <t>125A Level 4 Dispenser CHAdeMO/CCS1</t>
  </si>
  <si>
    <t>This is part of a DCFC modular system capable of charging Electric Vehicles up to 350kW in Direct Current.   Product is comprised of Power Enclosure, which houses the power engine and a Dispenser.
This specific component is the HPC Dispenser capable of delivering 50kW through 125A connectors.</t>
  </si>
  <si>
    <t>HPCD1-125-01</t>
  </si>
  <si>
    <t>DC Fast Charger - Mid-Power Dispenser</t>
  </si>
  <si>
    <t>200A Level 4 Dispenser CHAdeMO/CCS1</t>
  </si>
  <si>
    <t>This is part of a DCFC modular system capable of charging Electric Vehicles up to 350kW in Direct Current.   Product is comprised of Power Enclosure, which houses the power engine and a Dispenser.
This specific component is the HPC Dispenser capable of delivering 100kW through 200A connectors.</t>
  </si>
  <si>
    <t>HPCD1-200-01</t>
  </si>
  <si>
    <t>DC Fast Charger - High-Power Dispenser</t>
  </si>
  <si>
    <t>350A Level 4 Dispenser CHAdeMO/CCS1</t>
  </si>
  <si>
    <t>This is part of a DCFC modular system capable of charging Electric Vehicles up to 350kW in Direct Current.   Product is comprised of Power Enclosure, which houses the power engine and a Dispenser.
This specific component is the HPC Dispenser capable of delivering 200kW (SAE Side Only) through 200A (Chademo) and 500A (CCS-1, Huber/Suhner Liquid Cooled connectors.</t>
  </si>
  <si>
    <t>HPCD1-350-01</t>
  </si>
  <si>
    <t>DC Fast Charger - High-Power Dispenser
Network Mgmt and Reporting Services</t>
  </si>
  <si>
    <t>This is part of a DCFC modular system capable of charging Electric Vehicles up to 350kW in Direct Current.   Product is comprised of Power Enclosure, which houses the power engine and a Dispenser.</t>
  </si>
  <si>
    <t>N/A - This line item is the NMS to operate.</t>
  </si>
  <si>
    <t>Not Applicable</t>
  </si>
  <si>
    <t>$27.50 per port, per month</t>
  </si>
  <si>
    <t>DC Fast Charger - High-Power Enclosure and Dispenser - Delivery, Installation, Provisioning, Commissioning Services</t>
  </si>
  <si>
    <t>This is the cost to deliver, wiring, commissioning and testing of the HPC-DCFC system at the site location.</t>
  </si>
  <si>
    <t>N/A - This line item is for installation services</t>
  </si>
  <si>
    <t>This costs is based upon a configuration of One (1) Power Enclosure and two (2) HPC Dispeners.  Additional charges could apply based on the configuration.</t>
  </si>
  <si>
    <t>Software</t>
  </si>
  <si>
    <t>EVoCharge</t>
  </si>
  <si>
    <t>DC Fast Charger</t>
  </si>
  <si>
    <t>Tritium</t>
  </si>
  <si>
    <t xml:space="preserve">Installation Services </t>
  </si>
  <si>
    <t>Puget Sound Solar</t>
  </si>
  <si>
    <t>Smart Level 2</t>
  </si>
  <si>
    <t>CT4011-GW1</t>
  </si>
  <si>
    <t>ChargePoint</t>
  </si>
  <si>
    <t>Chargepoint</t>
  </si>
  <si>
    <t>UL 2594 UL 2231- UL 2231-2, NEC 625,FCC</t>
  </si>
  <si>
    <t>CT4013-GW1</t>
  </si>
  <si>
    <t>CT4021-GW1</t>
  </si>
  <si>
    <t>CT4023-GW1</t>
  </si>
  <si>
    <t>CT4025-GW1</t>
  </si>
  <si>
    <t>CT4027-GW1</t>
  </si>
  <si>
    <t>Accessory</t>
  </si>
  <si>
    <t>CT4000-PMGMT</t>
  </si>
  <si>
    <t>Single Output, Gateway Option,  Bollard Unit - 208/240V @30A with Cord Management</t>
  </si>
  <si>
    <t>Single Output, Gateway Option, Wall Mount Unit - 208/240V @30A with Cord Management</t>
  </si>
  <si>
    <t>Dual Output, Gateway Option, Bollard Unit - 208/240V @30A with Cord Management</t>
  </si>
  <si>
    <t>Dual Output, Gateway Option, Wall Mount Unit - 208/240V @30A with Cord Management</t>
  </si>
  <si>
    <t>Dual Output, Gateway Option, Bollard Unit - 208/240V @30A with Cord Management, 23' Cords, 8' CMK</t>
  </si>
  <si>
    <t>Dual Output Gateway Option, Wall Mount Unit - 208/240V @30A with Cord Management, 23' Cords, 8' CMK</t>
  </si>
  <si>
    <t>CT1000-CPCMF-CPFL00K</t>
  </si>
  <si>
    <t xml:space="preserve">The ChargePoint Fleet Card Kit includes 10 Fleet Cards for charging fleet vehicles. Fleet managers log into the admin portal to set up the fleet cards and associate each card with a fleet vehicle. The Card Kit enables managers to track and manage all fleet vehicle charging within the admin portal. The Fleet Cards can be used at stations owned by the organization or public ChargePoint stations.  </t>
  </si>
  <si>
    <t>n/a</t>
  </si>
  <si>
    <t>UL 2202, UL 2231-1, UL 2231-2,NEC 625,FCC</t>
  </si>
  <si>
    <t>CPE250C-CCS1-CHD</t>
  </si>
  <si>
    <t>Validation Service</t>
  </si>
  <si>
    <t>CPSUPPORT-SITEVALID</t>
  </si>
  <si>
    <t>Customer works with their own contractor to perform the construction and station installation. CPSUPPORT-SITEVALID is used to validate that a customer installation has been performed per ChargePoint published requirements. The on-site validation of electrical capacity, transformers, panels, breakers, wiring, cellular coverage and that the station installation meets all ChargePoint published requirements and local codes. A site is defined as a group of stations all connected to the same gateway station. To be used when the customer is not using an O&amp;M Partner or self-validating Channel Partner to install their stations. A successful Site Validation is a prerequisite to purchase ChargePoint Assure.  CPSUPPORT-SITEVALID is priced per gateway station.</t>
  </si>
  <si>
    <t>CPF-INSTALLVALID,                                                                                               CT4000-INSTALLVALID</t>
  </si>
  <si>
    <t xml:space="preserve">Customer works with their own contractor to perform the all construction to the point where the stations can be bolted down and connected. ChargePoint will engage one of their O&amp;M Partners to install the station on the prepared site and validation of electrical capacity, transformers, panels, breakers, wiring, cellular coverage and that station installation meets all ChargePoint published requirements and local codes. A successful Site Validation is a prerequisite to purchase ChargePoint Assure. INSTALLVALID is priced per station. </t>
  </si>
  <si>
    <t>CPF-INSTALLVALID,                                                                             CT4000-INSTALLVALID</t>
  </si>
  <si>
    <t>Activation Service</t>
  </si>
  <si>
    <t>CPSUPPORT-ACTIVE</t>
  </si>
  <si>
    <t>Initial Station Activation &amp; Configuration Service includes activation of cloud services and configuration of radio groups, custom groups, connections, access control, visibility control, pricing, reports and alerts. One time initial service per station.</t>
  </si>
  <si>
    <t>CPE250-INSTALLVALID</t>
  </si>
  <si>
    <t>CPEXPRESS-SITEVALID</t>
  </si>
  <si>
    <t>See CPSUPPORT-SITEVALID</t>
  </si>
  <si>
    <t>Service Plan</t>
  </si>
  <si>
    <t>CT4000-ASSURE1</t>
  </si>
  <si>
    <t>1 year Prepaid Assure Plan CT4000 (complete maintenance and repair service)</t>
  </si>
  <si>
    <t>CT4000-ASSURE2</t>
  </si>
  <si>
    <t>2 year Prepaid Assure Plan CT4000 (complete maintenance and repair service)</t>
  </si>
  <si>
    <t>CT4000-ASSURE3</t>
  </si>
  <si>
    <t>3 year Prepaid Assure Plan CT4000 (complete maintenance and repair service)</t>
  </si>
  <si>
    <t>CT4000-ASSURE4</t>
  </si>
  <si>
    <t>4 year Prepaid Assure Plan CT4000 (complete maintenance and repair service)</t>
  </si>
  <si>
    <t>CT4000-ASSURE5</t>
  </si>
  <si>
    <t>5 year Prepaid Assure Plan CT4000 (complete maintenance and repair service)</t>
  </si>
  <si>
    <t>CPF-ASSURE1</t>
  </si>
  <si>
    <t>CPF_ASSURE1</t>
  </si>
  <si>
    <t>CPF-ASSURE2</t>
  </si>
  <si>
    <t>CPF-ASSURE3</t>
  </si>
  <si>
    <t>CPF-ASSURE4</t>
  </si>
  <si>
    <t>CPF-ASSURE5</t>
  </si>
  <si>
    <t>EXPRESS-ASSURE1</t>
  </si>
  <si>
    <t>1 year Prepaid Assure Plan for CPE250 (complete maintenance and repair service)</t>
  </si>
  <si>
    <t>EXPRESS-ASSURE2</t>
  </si>
  <si>
    <t>2 year Prepaid Assure Plan for CPE250 (complete maintenance and repair service)</t>
  </si>
  <si>
    <t>EXPRESS-ASSURE3</t>
  </si>
  <si>
    <t>3 year Prepaid Assure Plan for CPE250 (complete maintenance and repair service)</t>
  </si>
  <si>
    <t>EXPRESS-ASSURE4</t>
  </si>
  <si>
    <t>4 year Prepaid Assure Plan for CPE250 (complete maintenance and repair service)</t>
  </si>
  <si>
    <t>EXPRESS-ASSURE5</t>
  </si>
  <si>
    <t>5 year Prepaid Assure Plan for CPE250 (complete maintenance and repair service)</t>
  </si>
  <si>
    <t>Network Service</t>
  </si>
  <si>
    <t>CPCLD-COMMERCIAL-1</t>
  </si>
  <si>
    <t>CPCLD-COMMERCIAL-2</t>
  </si>
  <si>
    <t>CPCLD-COMMERCIAL-3</t>
  </si>
  <si>
    <t>CPCLD-COMMERCIAL-4</t>
  </si>
  <si>
    <t>CPCLD-COMMERCIAL-DC-1</t>
  </si>
  <si>
    <t>CPCLD-COMMERCIAL-DC-2</t>
  </si>
  <si>
    <t>CPCLD-COMMERCIAL-DC-3</t>
  </si>
  <si>
    <t>CPCLD-COMMERCIAL-DC-4</t>
  </si>
  <si>
    <t>CPCLD-COMMERCIAL-DC-5</t>
  </si>
  <si>
    <t>PF-LMC Load Management Controller with installation</t>
  </si>
  <si>
    <t>PF-AVRS &amp; Installation (no 'make-ready')</t>
  </si>
  <si>
    <t>CC-HCS &amp; Installation (no 'make-ready')</t>
  </si>
  <si>
    <t xml:space="preserve">PF-AVRS-PEDESTAL-NH </t>
  </si>
  <si>
    <t xml:space="preserve">PF-AVRS-CORDMGMT </t>
  </si>
  <si>
    <t>PF-Cloud</t>
  </si>
  <si>
    <t>PFS-Annual</t>
  </si>
  <si>
    <t>Enel X</t>
  </si>
  <si>
    <t>FCC Part 15 Class B, NEC 625, UL Listed</t>
  </si>
  <si>
    <t>Juicebox Pro 32C</t>
  </si>
  <si>
    <t>Juicebox Pro 40C</t>
  </si>
  <si>
    <t>Pedestal</t>
  </si>
  <si>
    <t>Mounting bracket</t>
  </si>
  <si>
    <t>Security locking bracket</t>
  </si>
  <si>
    <t>J1772 Plug Holder</t>
  </si>
  <si>
    <t>SC6-Full1-P &amp; Installation (no 'make-ready')</t>
  </si>
  <si>
    <t>Series 620  Pedestal mount with (1) year warranty, (1) year network service, and installation</t>
  </si>
  <si>
    <t>SC6-Full1-P</t>
  </si>
  <si>
    <t>Semaconnect</t>
  </si>
  <si>
    <t>UL 2594 UL 2231- UL 2231-2, NEC 625, FCC</t>
  </si>
  <si>
    <t>SC6-Full1-W &amp; Installation (no 'make-ready')</t>
  </si>
  <si>
    <t>Series 620  Wall mount with full 1 yr warrantly</t>
  </si>
  <si>
    <t>SC6-Full1-W</t>
  </si>
  <si>
    <t>SC6-Full1-DP &amp; Installation (no 'make-ready')</t>
  </si>
  <si>
    <t>Series 620  Dual Station Pedestal mount with full 1 yr warrantly</t>
  </si>
  <si>
    <t>SC6-Full1-DP</t>
  </si>
  <si>
    <t>SC6-Full3-P &amp; Installation (no 'make-ready')</t>
  </si>
  <si>
    <t>Series 620  Pedestal mount with full 3 yr warrantly</t>
  </si>
  <si>
    <t>SC6-Full3-P</t>
  </si>
  <si>
    <t>SC6-Full3-W &amp; Installation (no 'make-ready')</t>
  </si>
  <si>
    <t>Series 620 Wall mount with full 3 yr warrantly</t>
  </si>
  <si>
    <t>SC6-Full3-W</t>
  </si>
  <si>
    <t>SC6-Full3- DP &amp; Installation (no 'make-ready')</t>
  </si>
  <si>
    <t>Series 620  Dual Station Pedestal mount with full 3 yr warrantly</t>
  </si>
  <si>
    <t>SC6-Full3-DP</t>
  </si>
  <si>
    <t>SC6-Full5-P &amp; Installation (no 'make-ready')</t>
  </si>
  <si>
    <t>Series 620  Pedestal mount with full 5 yr warrantly</t>
  </si>
  <si>
    <t>SC6-Full5-P</t>
  </si>
  <si>
    <t>SC6-Full5-W &amp; Installation (no 'make-ready')</t>
  </si>
  <si>
    <t>Series 620  Wall mount with full 5 yr warrantly</t>
  </si>
  <si>
    <t>SC6-Full5-W</t>
  </si>
  <si>
    <t>SC6- Full 5- DP &amp; Installation (no 'make-ready')</t>
  </si>
  <si>
    <t>Series 620  Dual station Pedestal mount with full 5 yr warrantly</t>
  </si>
  <si>
    <t>SC6-Full5-DP</t>
  </si>
  <si>
    <t>SC-CMS-2</t>
  </si>
  <si>
    <t>620 Series  Options- cable management system for dual pedestal</t>
  </si>
  <si>
    <t>UL 2594 UL 2231- UL 2231-2, NEC 625</t>
  </si>
  <si>
    <t>SC-CMS-1</t>
  </si>
  <si>
    <t>620 Series  Options - cable Management System w/ Single lanyards</t>
  </si>
  <si>
    <t>SC6-FNS</t>
  </si>
  <si>
    <t>Annual Full Replacement Service Contract</t>
  </si>
  <si>
    <t>SC6-NSP</t>
  </si>
  <si>
    <t>Annual Network Service Program ($20/month/ChargePro 620)</t>
  </si>
  <si>
    <t>25-CBL</t>
  </si>
  <si>
    <t>25' Cable upgrade to replace 18' cable (must be purchased prior to shipping)</t>
  </si>
  <si>
    <t>Basic Level 2</t>
  </si>
  <si>
    <t>Clippercreek</t>
  </si>
  <si>
    <t>ETL Listed, FCC Part 15 Class B, NEC 625</t>
  </si>
  <si>
    <t>HCS-60, 48 Amp Level 2 EVSE hardware only</t>
  </si>
  <si>
    <t>HCS-60R, Ruggedized 48 Amp Level 2 EVSE &amp; Installation (no 'make-ready')</t>
  </si>
  <si>
    <t>HCS-60R, Ruggedized 48 Amp Level 2 EVSE, 240V, with 25 ft cable  0911-01-003</t>
  </si>
  <si>
    <t>HCS-60R-C17-P4-L25-60</t>
  </si>
  <si>
    <t>HCS-60R, Ruggedized 48 Amp Level 2 EVSE hardware only</t>
  </si>
  <si>
    <t>ChargeGuard access control</t>
  </si>
  <si>
    <t>Includes key switch to restrict access</t>
  </si>
  <si>
    <t>ChargeGuard</t>
  </si>
  <si>
    <t>UL and ETL listed, NEC 625 compliant</t>
  </si>
  <si>
    <t>Holster</t>
  </si>
  <si>
    <t>Cable Cradle</t>
  </si>
  <si>
    <t>Cable Cradle, EV Charging Station Cable Holder, Wall Mount 1001-0016-B</t>
  </si>
  <si>
    <t>0300-00-027</t>
  </si>
  <si>
    <t>0300-00-028</t>
  </si>
  <si>
    <t>HCS Pedestal Quad Mount Kit</t>
  </si>
  <si>
    <t>0300-00-031</t>
  </si>
  <si>
    <t>0300-00-000</t>
  </si>
  <si>
    <t>Warranty</t>
  </si>
  <si>
    <t>OP-WARR-HCS-01</t>
  </si>
  <si>
    <t>OP-WARR-HCS-02</t>
  </si>
  <si>
    <t>Category 1 - Level 2 Chargers</t>
  </si>
  <si>
    <t>Hardware - Charger</t>
  </si>
  <si>
    <t>L2W-30-240-16</t>
  </si>
  <si>
    <t>BTC Power</t>
  </si>
  <si>
    <t>L2W-30-240-15</t>
  </si>
  <si>
    <t>L2P-30-240-16</t>
  </si>
  <si>
    <t>L2P-30-240-15</t>
  </si>
  <si>
    <t>L2P-40-240-16</t>
  </si>
  <si>
    <t>L2P-40-240-15</t>
  </si>
  <si>
    <t>Hardware - Accessories</t>
  </si>
  <si>
    <t>EVP-CCR-001</t>
  </si>
  <si>
    <t>EVP-WIFI-001</t>
  </si>
  <si>
    <t>Category 3 - Installation</t>
  </si>
  <si>
    <t>Cable Retractor, Single, Model 3703</t>
  </si>
  <si>
    <t>2068-031</t>
  </si>
  <si>
    <t>Cable Retractor, Dual, Model 3703</t>
  </si>
  <si>
    <t>2068-032</t>
  </si>
  <si>
    <t>3727-200-E-Z-P1</t>
  </si>
  <si>
    <t>3727-200-V-Z-P1</t>
  </si>
  <si>
    <t>3725-104-E-10-Z-P1</t>
  </si>
  <si>
    <t>3725-104-V-10-Z-P1</t>
  </si>
  <si>
    <t>5068-001</t>
  </si>
  <si>
    <t>3727-200-V-S-xx</t>
  </si>
  <si>
    <t>Category 1 - DCFC</t>
  </si>
  <si>
    <t>ABB</t>
  </si>
  <si>
    <t>RTR-ABB-003K</t>
  </si>
  <si>
    <t>4EPY450060R1</t>
  </si>
  <si>
    <t>6AGC064781</t>
  </si>
  <si>
    <t>L3S-50-480-01</t>
  </si>
  <si>
    <t>Wifi Capability (2.4 GHz, 802.11 b/g/n)</t>
  </si>
  <si>
    <t>Power Enclosure-100kW-Two 50kW Cassettes</t>
  </si>
  <si>
    <t>Power Enclosure-150kW-Three 50kW Cassettes</t>
  </si>
  <si>
    <t>Power Enclosure-200kW-Four 50kW Cassettes</t>
  </si>
  <si>
    <t>Category 2 - Network Services</t>
  </si>
  <si>
    <t>-</t>
  </si>
  <si>
    <t>Engineering</t>
  </si>
  <si>
    <t>Engineering: Design Drawings, Load Calculations, Plan Check, &amp; Permit</t>
  </si>
  <si>
    <t>SVC-Engineering</t>
  </si>
  <si>
    <t>Cost + 20%</t>
  </si>
  <si>
    <t>Engineering: 30-Day Data Logging</t>
  </si>
  <si>
    <t xml:space="preserve">Engineering: Project Management </t>
  </si>
  <si>
    <t>Installation</t>
  </si>
  <si>
    <t>Installation: Construction Equipment &amp; Labor</t>
  </si>
  <si>
    <t>SVC-Install - Metro Area</t>
  </si>
  <si>
    <t>Installation - Project Management</t>
  </si>
  <si>
    <t>SVC-Install - Rural Area (&gt; 2 Hr R/T)</t>
  </si>
  <si>
    <t>Harmonics Study- Data Logging Installation and Ongoing Reporting</t>
  </si>
  <si>
    <t>Solar Panels/Equipment - Solar Panels/Inverter/Equipment related to EVSE projects with PV</t>
  </si>
  <si>
    <t xml:space="preserve">Energy Storage Batteries/Equipment - Battery/Inverter/Equipment related to EVSE projects with Energy Storage </t>
  </si>
  <si>
    <t>Miscellaneous/Other Charging Related Equipment, Materials, Labor</t>
  </si>
  <si>
    <t>GL-Miscellaneous</t>
  </si>
  <si>
    <t>Maintenance</t>
  </si>
  <si>
    <t>CT4000 Power Management Kit. Both ports on a dual port station can share a single 40A circuit (Power Share)</t>
  </si>
  <si>
    <t>CPF50-L23-PEDMNT-CMK8</t>
  </si>
  <si>
    <t>Single Port, Pedestal Mount, 50A, Type 1, Cable 23', Single Phase Charger with 8' Cable Management Kit. Unit ships in 5 separate boxes. See</t>
  </si>
  <si>
    <t>CPF50-L18 WALLMNT-CMK6</t>
  </si>
  <si>
    <t>Single Port, Wall Mount, 50A, Type 1, Cable 18', Single Phase Charger. Unit ships in 3 separate boxes. See invoice or packing slip for details.</t>
  </si>
  <si>
    <t>CPF50-L23 WALLMNT-CMK8</t>
  </si>
  <si>
    <t>Single Port, Wall Mount, 50A, Type 1, Cable 23', Single Phase Charger with 8' Cable Management Kit.</t>
  </si>
  <si>
    <t>CPF50-L18-PEDMNT- Dual</t>
  </si>
  <si>
    <t>Dual Port, Pedestal Mount, 50A, Type 1, Cable 18', Single Phase Charger. Unit ships in 5 separate boxes</t>
  </si>
  <si>
    <t>CPF50-L23-PEDMNT-Dual</t>
  </si>
  <si>
    <t>Dual Port, Pedestal Mount, 50A, Type 1, Cable 23', Single Phase Charger. Unit ships in 5 separate boxes</t>
  </si>
  <si>
    <t>CPF50-L18-PEDMNT-CMK6-Dual</t>
  </si>
  <si>
    <t>Dual Port, Pedestal Mount, 50A, Type 1, Cable 18', Single Phase Charger with 6' Cable Management Kit</t>
  </si>
  <si>
    <t>CPF50-L23-PEDMNT-CMK8-Dual</t>
  </si>
  <si>
    <t>Dual Port, Pedestal Mount, 50A, Type 1, Cable 23', Single Phase Charger with 8' Cable Management Kit. Unit ships in 6 separate boxes.</t>
  </si>
  <si>
    <t>CPGW1-LTE</t>
  </si>
  <si>
    <t>The ChargePoint Gateway provides connectivity for CPF50 to ChargePoint's Cloud via a cell to Wi-Fi modem. One gateway can provide connectivity up-to 9 CPF50 ports that are within 150 feet line of sight of the gateway. A gateway must be ordered for a new site, or if the site exceeds more than 9 ports, or if the CPF50 is installed more than 150 feet from the existing gateway.</t>
  </si>
  <si>
    <t>CPE250C-625-CCS1-CHD</t>
  </si>
  <si>
    <t xml:space="preserve">DC Fast Charger, CP Express 250 Station (62.5 kW) includes Express 250 Station (US version), 2x Power Modules, 1x CCS1 cable, 1x CHAdeMO cable. </t>
  </si>
  <si>
    <t>CPE250C-625-CCS1-200A-CHD</t>
  </si>
  <si>
    <t>DC Fast Charger for pairing, CP Express 250 Station (62.5 kW) includes Express 250 Station (US version), 2x Power Modules, 1x CCS1 cable, 1x CHAdeMO cable.</t>
  </si>
  <si>
    <t>CPE250C-625-ENABLE</t>
  </si>
  <si>
    <t>Enable upgrade of CPE250 from 50 kW to 62.5 kW</t>
  </si>
  <si>
    <t>CPE250-PAIRINGKIT-F</t>
  </si>
  <si>
    <t>The kit required for each CPE250 station that is to be installed in a paired configuration. One kit per station.</t>
  </si>
  <si>
    <t>CPE250-4/0LUGS-F</t>
  </si>
  <si>
    <t>4/0 T&amp;B lugs used in pairing of CPE250. Includes 4 lugs per pack. One pack per station</t>
  </si>
  <si>
    <t>CPE250-3/0LUGS-F</t>
  </si>
  <si>
    <t>3/0 T&amp;B lugs used in pairing of CPE250. Includes 4 lugs per pack. One pack per station</t>
  </si>
  <si>
    <t>CPE250-Adapter</t>
  </si>
  <si>
    <t>Adapter that allows a CPE250 to be installed on a concrete base/pad designed for CPE200, Black</t>
  </si>
  <si>
    <t>CPE250-CMT-IMPERIAL</t>
  </si>
  <si>
    <t>Concrete Mounting Template used for the base mounting for the CPE250 and Express Plus Stations and is used to align conduits and mounting bolts. This template is to be installed into the foundation before the concrete pad is poured. Imperial Units (feet and inches).. Included with the CPE250. Required for CPE200 swap to CPE250. If replacement CMT is needed, order CPE250-CMT-IMPERIAL-RP</t>
  </si>
  <si>
    <t>CPE250-CMT-IMPERIAL-RP</t>
  </si>
  <si>
    <t>Replacement Concrete Mounting Template used for the base mounting for the CPE250 and Express Plus Stations</t>
  </si>
  <si>
    <t>Customer works with their own contractor to perform the all construction to the point where the stations can be bolted down and connected. ChargePoint will engage one of their O&amp;M Partners to install the station on the prepared site and validation of electrical capacity, transformers, panels, breakers, wiring, cellular coverage and that station installation meets all ChargePoint published requirements and local codes. A successful Site Validation is a prerequisite to purchase ChargePoint Assure. CPE250-INSTALLVALID is priced per CPE250 station (Not applicable for Express Plus installations).</t>
  </si>
  <si>
    <t>For TWO power modules</t>
  </si>
  <si>
    <t>CPE250-NEW-PAIRED-INSTALLVALID</t>
  </si>
  <si>
    <t>For a new CPE250 paired installation, the CPE250-NEW-PAIRED-INSTALLVALID will have a ChargePoint O&amp;M partner install both CPE250 stations for pairing and, if needed, the CPE250-PAIRINGKIT-F. The CPE250-PAIRINGKIT-F is purchased separately. CPE250-NEW-PAIRED-INSTALLVALID assumes that the customer has prepped the site for the paired CPE250 installation as defined in the site prep guide and to all the local codes and is priced for 1 paired installation (2 stations).</t>
  </si>
  <si>
    <t>Two Stations</t>
  </si>
  <si>
    <t>CPE250-ENABLED-PAIRED-INSTALLVALID</t>
  </si>
  <si>
    <t>For an existing site, where two installed CPE250 stations are to be paired, the CPE250-ENABLE-PAIRED-INSTALLVALID will have a ChargePoint O&amp;M partner install the CPE250-PAIRINGKIT-F (purchased separately), update firmware required for pairing and will connect the appropriate cables for communication and DC power sharing. CPE250-ENABLE-PAIRED-INSTALLVALID assumes that the two stations are already installed (they will not be moved) and that the conduit required for paring is in place as specified by the site design guide and is priced for 1 paired installation (2 stations).</t>
  </si>
  <si>
    <t>CPCLD-COMMERCIAL-5</t>
  </si>
  <si>
    <t>CPCLD-ENTERPRISE-1</t>
  </si>
  <si>
    <t>CPCLD-ENTERPRISE-2</t>
  </si>
  <si>
    <t>CPCLD-ENTERPRISE-3</t>
  </si>
  <si>
    <t>CPCLD-ENTERPRISE-4</t>
  </si>
  <si>
    <t>CPCLD-ENTERPRISE-5</t>
  </si>
  <si>
    <t>Fleet Network Service</t>
  </si>
  <si>
    <t>CPCLD-POWER-1</t>
  </si>
  <si>
    <t>1yr Prepaid Power Cloud Plan, Available for CPF stations only</t>
  </si>
  <si>
    <t>CPCLD-POWER-2</t>
  </si>
  <si>
    <t>2 yr Prepaid Power Cloud Plan, Available for CPF stations only</t>
  </si>
  <si>
    <t>CPCLD-POWER-3</t>
  </si>
  <si>
    <t>3 yr Prepaid Power Cloud Plan, Available for CPF stations only</t>
  </si>
  <si>
    <t>CPCLD-POWER-4</t>
  </si>
  <si>
    <t>4 yr Prepaid Power Cloud Plan, Available for CPF stations only</t>
  </si>
  <si>
    <t>CPCLD-POWER-5</t>
  </si>
  <si>
    <t>5 yr Prepaid Power Cloud Plan, Available for CPF stations only</t>
  </si>
  <si>
    <t>ChargePoint Card in Mailing Folder</t>
  </si>
  <si>
    <t>Key Fob Size - Order in multiples of 25  ChargePoint Card in Mailing Folders (RFID) -</t>
  </si>
  <si>
    <t xml:space="preserve"> CT1000-CPCMF-CNCP00K</t>
  </si>
  <si>
    <t>CPF50 with CMK install</t>
  </si>
  <si>
    <t>Install CPF50 with CMK (no 'make-ready')</t>
  </si>
  <si>
    <t xml:space="preserve">JuicePump with 8' cable   </t>
  </si>
  <si>
    <t>JuicePump with 8' cable (without LCFS)</t>
  </si>
  <si>
    <t>JuicePump 8</t>
  </si>
  <si>
    <t xml:space="preserve">JuicePump with UPT &amp; 8' cable   </t>
  </si>
  <si>
    <t xml:space="preserve">JuicePump with 12' cable   </t>
  </si>
  <si>
    <t>JuicePump with 12' cable (without LCFS)</t>
  </si>
  <si>
    <t>JuicePump 12</t>
  </si>
  <si>
    <t xml:space="preserve">JuicePump with UPT &amp; 12' cable   </t>
  </si>
  <si>
    <t>JuicePump with UPT &amp; 12' cable (without LCFS)</t>
  </si>
  <si>
    <t>JuiceBox Pro 32C   plug-in, wall mount</t>
  </si>
  <si>
    <t>JuiceBox Pro 32C  hard-wired, wall mount</t>
  </si>
  <si>
    <t xml:space="preserve">hard-wired, wall mount 208-240V, 40A maximum (includes a 3-year warranty)   </t>
  </si>
  <si>
    <t>JuiceBox Pro 40C    plug-in, wall mount</t>
  </si>
  <si>
    <t>JuiceBox Pro 40C   hard-wired, wall mount</t>
  </si>
  <si>
    <t>JuiceBox Pro 80C   hard-wired, wall mount</t>
  </si>
  <si>
    <t xml:space="preserve">JuiceBox Pro 48C   </t>
  </si>
  <si>
    <t xml:space="preserve">Cellular Option </t>
  </si>
  <si>
    <t>Cellular Option per JB 2.01 device</t>
  </si>
  <si>
    <t>Cellular Option</t>
  </si>
  <si>
    <t>Ethernet Option</t>
  </si>
  <si>
    <t>Ethernet option per JB 2.01 device</t>
  </si>
  <si>
    <t>priced per site</t>
  </si>
  <si>
    <t>RFID Option</t>
  </si>
  <si>
    <t>RFID option per JB 2.01 device</t>
  </si>
  <si>
    <t>RFID RFID Option</t>
  </si>
  <si>
    <t>ISO 15118</t>
  </si>
  <si>
    <t>ISO 15118 per JB 2.01 device</t>
  </si>
  <si>
    <t>JuicePedestal</t>
  </si>
  <si>
    <t>Pedestal mount with retractable cables</t>
  </si>
  <si>
    <t>UPT Option per JuicePedestal</t>
  </si>
  <si>
    <t>Add to JuicePedestal pricing</t>
  </si>
  <si>
    <t>JuiceStand</t>
  </si>
  <si>
    <t>Note: UPT not available for JuiceStand</t>
  </si>
  <si>
    <t>JuiceRouter</t>
  </si>
  <si>
    <t>Network gateway</t>
  </si>
  <si>
    <t>JuiceRouter Data Plan</t>
  </si>
  <si>
    <t>Data plan per year for up to (16) stations connected to one JuiceRouter</t>
  </si>
  <si>
    <t>250MB Data Plan</t>
  </si>
  <si>
    <t>250MB Data Plan for (1) JuiceBox with cellular</t>
  </si>
  <si>
    <t>SC50 equipment only</t>
  </si>
  <si>
    <t>50 kW DC Fast Charger, ChaDeMo and CCS plugs, (2) year warranty, (2) year network service</t>
  </si>
  <si>
    <t>SC50</t>
  </si>
  <si>
    <t>UL 2201, 2231-1, 2231-2, CSA C22.2 #107.1</t>
  </si>
  <si>
    <t>SC160 equipment only</t>
  </si>
  <si>
    <t>160 kW DC Fast Charger, ChaDeMo and CCS plugs, (2) year warranty, (2) year network service</t>
  </si>
  <si>
    <t>SC160</t>
  </si>
  <si>
    <t>Additional years of networks service</t>
  </si>
  <si>
    <t>Additional warranty years (maxium of 5 total)</t>
  </si>
  <si>
    <t>SC7-Full1-P &amp; Installation (no 'make-ready')</t>
  </si>
  <si>
    <t>Series 700  Pedestal mount with (1) year warranty, (1) year network service, and installation</t>
  </si>
  <si>
    <t>SC7-Full1-P</t>
  </si>
  <si>
    <t>SC7-Full1-P equipment only</t>
  </si>
  <si>
    <t>Series 700  Pedestal mount with (1) year warranty, (1) year network service</t>
  </si>
  <si>
    <t>SC7-Full1-P-EO</t>
  </si>
  <si>
    <t>SC7-Full1-W &amp; Installation (no 'make-ready')</t>
  </si>
  <si>
    <t>Series 700  Wall mount with (1) year warranty, (1) year network service, and installation</t>
  </si>
  <si>
    <t>SC7-Full1-W</t>
  </si>
  <si>
    <t>SC7-Full1-W equipment only</t>
  </si>
  <si>
    <t>Series 700  Wall mount with (1) year warranty, (1) year network service</t>
  </si>
  <si>
    <t>SC7-Full1-W-EO</t>
  </si>
  <si>
    <t>SC7-Full3-P &amp; Installation (no 'make-ready')</t>
  </si>
  <si>
    <t>Series 700  Pedestal mount with (3) year warranty, (3) year network service, and installation</t>
  </si>
  <si>
    <t>SC7-Full3-P</t>
  </si>
  <si>
    <t>SC7-Full3-P equipment only</t>
  </si>
  <si>
    <t>Series 700  Pedestal mount with (3) year warranty, (3) year network service</t>
  </si>
  <si>
    <t>SC7-Full3-P-EO</t>
  </si>
  <si>
    <t>SC7-Full3-W &amp; Installation (no 'make-ready')</t>
  </si>
  <si>
    <t>Series 700  Wall mount with (3) year warranty, (3) year network service, and installation</t>
  </si>
  <si>
    <t>SC7-Full3-W</t>
  </si>
  <si>
    <t>SC7-Full3-W equipment only</t>
  </si>
  <si>
    <t>Series 700  Wall mount with (3) year warranty, (3) year network service</t>
  </si>
  <si>
    <t>SC7-Full3-W-EO</t>
  </si>
  <si>
    <t>SC7-Full5-P &amp; Installation (no 'make-ready')</t>
  </si>
  <si>
    <t>Series 700  Pedestal mount with (5) year warranty, (5) year network service, and installation</t>
  </si>
  <si>
    <t>SC7-Full5-P</t>
  </si>
  <si>
    <t>SC7-Full5-P equipment only</t>
  </si>
  <si>
    <t>Series 700  Pedestal mount with (5) year warranty, (5) year network service</t>
  </si>
  <si>
    <t>SC7-Full5-P-EO</t>
  </si>
  <si>
    <t>SC7-Full5-W &amp; Installation (no 'make-ready')</t>
  </si>
  <si>
    <t>Series 700  Wall mount with (5) year warranty, (5) year network service, and installation</t>
  </si>
  <si>
    <t>SC7-Full5-W</t>
  </si>
  <si>
    <t>SC7-Full5W equipment only</t>
  </si>
  <si>
    <t>Series 700  Wall mount with (5) year warranty, (5) year network service</t>
  </si>
  <si>
    <t>SC7-Full5-W-EO</t>
  </si>
  <si>
    <t>SC6-Full1-P equipment only</t>
  </si>
  <si>
    <t>Series 620  Pedestal mount with (1) year warranty, (1) year network service,</t>
  </si>
  <si>
    <t>SC6-Full1-P - EO</t>
  </si>
  <si>
    <t>SC6-Full1-W equipment only</t>
  </si>
  <si>
    <t>SC6-Full1-W - EO</t>
  </si>
  <si>
    <t>SC6-Full1-DP equipment only</t>
  </si>
  <si>
    <t>SC6-Full1-DP - EO</t>
  </si>
  <si>
    <t>SC6-Full3-P equipment only</t>
  </si>
  <si>
    <t>SC6-Full3-P - EO</t>
  </si>
  <si>
    <t>SC6-Full3-W equipment only</t>
  </si>
  <si>
    <t>SC6-Full3-W - EO</t>
  </si>
  <si>
    <t>SC6-Full3- DP equipment only</t>
  </si>
  <si>
    <t>SC6-Full3-DP - EO</t>
  </si>
  <si>
    <t>SC6-Full5-P equipment only</t>
  </si>
  <si>
    <t>SC6-Full5-W - EO</t>
  </si>
  <si>
    <t>SC6-Full5-W equipment only</t>
  </si>
  <si>
    <t>SC6- Full 5- DP equipment only</t>
  </si>
  <si>
    <t>SC6-Full5-DP - EO</t>
  </si>
  <si>
    <t>SC7-FRS</t>
  </si>
  <si>
    <t>Series 700 Full Replacement Service Contract</t>
  </si>
  <si>
    <t>SC7-NPS</t>
  </si>
  <si>
    <t>Network Service Plan</t>
  </si>
  <si>
    <t>SC7-NSP</t>
  </si>
  <si>
    <t xml:space="preserve">CS-40 - 25 foot cable </t>
  </si>
  <si>
    <t>CS-40-C13-L25-59, 32A charging, 240VAC, 25' Delphi G2 J1772 connector 10AWG, ST11B, ClipperCreek</t>
  </si>
  <si>
    <t>0230-00-003</t>
  </si>
  <si>
    <t>CS-40</t>
  </si>
  <si>
    <t>CS-40-C13-L25-60, 30A/15A charging, 240VAC, 25' Delphi G2 J1772 connector 10AWG, ST11SA, ClipperCreek</t>
  </si>
  <si>
    <t>0230-00-004</t>
  </si>
  <si>
    <t>CS-40-LPI</t>
  </si>
  <si>
    <t>CS-40 Liberty Plug-In: CS-40-C13-L25-87, 32A charging, 240VAC, 25' Delphi G2 J1772 connector 10AWG, ST11B, ClipperCreek</t>
  </si>
  <si>
    <t>0230-00-010</t>
  </si>
  <si>
    <t>CS-40 Liberty Plug-In: CS-40-C13-L25-89, 30A/15A charging, 240VAC, 25' Delphi G2 J1772 connector 10AWG, ST11SA, ClipperCreek</t>
  </si>
  <si>
    <t>0230-00-012</t>
  </si>
  <si>
    <t>CS-50</t>
  </si>
  <si>
    <t>CS-50-C13-L25-95, 40A charging, 240VAC, 25' Delphi G2 J1772 connector 10AWG, ST11R, ClipperCreek</t>
  </si>
  <si>
    <t>0230-00-013</t>
  </si>
  <si>
    <t>CS-60</t>
  </si>
  <si>
    <t>CS-60-C16-L25-16, 65A contactor, ST11A, 48A continuous, 25' ITT Gen2 80A  J1772 connector</t>
  </si>
  <si>
    <t>0206-00-007</t>
  </si>
  <si>
    <t>CS-60-LPI</t>
  </si>
  <si>
    <t>CS-60 Liberty Plug-In: CS-60-C16-L25-91, 48A charging, 240VAC, 25' ITT Gen2 80A J1772 connector 6AWG, ST11A, ClipperCreek</t>
  </si>
  <si>
    <t>0221-00-011</t>
  </si>
  <si>
    <t>CS-70</t>
  </si>
  <si>
    <t>CS-70-C16-L25-15, 65A contactor, ST11K, 56A continuous, 25' ITT Gen2 80A J1772 connector</t>
  </si>
  <si>
    <t>0228-00-005</t>
  </si>
  <si>
    <t>CS-90</t>
  </si>
  <si>
    <t>CS-90-C16-L25-14, 92.5A contactor, ST11M, 70A continuous, ITT Gen2 75A J1772 connector, ClipperCreek</t>
  </si>
  <si>
    <t>0222-00-004</t>
  </si>
  <si>
    <t>CS-100</t>
  </si>
  <si>
    <t>CS-100-C16-L25-27, 92.5A contactor, ST11Q, 75A continuous, ITT Gen2 75A J1772 connector</t>
  </si>
  <si>
    <t>0212-00-013</t>
  </si>
  <si>
    <t xml:space="preserve">CS-100, 70/80 </t>
  </si>
  <si>
    <t>CS-100-C16-L25-30, 92.5A contactor, ST11W, 80A/70A continuous, ITT Gen2 80A J1772 connector</t>
  </si>
  <si>
    <t>0224-00-009</t>
  </si>
  <si>
    <t>CS-100-C16-L25-29, 92.5A contactor, ST11P, 80A continuous, ITT Gen2 80A J1772 connector</t>
  </si>
  <si>
    <t>0223-00-007</t>
  </si>
  <si>
    <t>CS-20 - 18 foot cable for cord mangement option</t>
  </si>
  <si>
    <t>CS-20-C13-L18-50, 16A charging, 240VAC, 18' Delphi G2 J1772 connector 10AWG, ST11G, ClipperCreek</t>
  </si>
  <si>
    <t>0229-00-000</t>
  </si>
  <si>
    <t>CS-25 - 18 foot cable</t>
  </si>
  <si>
    <t>CS-25-C13-L18-51, 20A charging, 240VAC, 18' Delphi G2 J1772 connector 10AWG, ST11H, ClipperCreek</t>
  </si>
  <si>
    <t>0229-00-001</t>
  </si>
  <si>
    <t>CS-30 - 18 foot cable</t>
  </si>
  <si>
    <t>CS-30-C13-L18-52, 24A charging, 240VAC, 18' Delphi G2 J1772 connector 10AWG, ST11C, ClipperCreek</t>
  </si>
  <si>
    <t>0229-00-002</t>
  </si>
  <si>
    <t>CS-40 - 18 foot cable</t>
  </si>
  <si>
    <t>CS-40-C13-L18-53, 32A charging, 240VAC, 18' Delphi G2 J1772 connector 10AWG, ST11B, ClipperCreek</t>
  </si>
  <si>
    <t>0229-00-003</t>
  </si>
  <si>
    <t>CS-40-C13-L18-54, 30A/15A charging, 240VAC, 18' Delphi G2 J1772 connector 10AWG, ST11SA, ClipperCreek</t>
  </si>
  <si>
    <t>0229-00-004</t>
  </si>
  <si>
    <t>CS-40-LPI - 18 foot cable</t>
  </si>
  <si>
    <t>CS-40 Liberty Plug-In: CS-40-C13-L18-85, 32A charging, 240VAC, 18' Delphi G2 J1772 connector 10AWG, ST11B, ClipperCreek</t>
  </si>
  <si>
    <t>0229-00-007</t>
  </si>
  <si>
    <t>CS-40 Liberty Plug-In: CS-40-C13-L18-86, 30A/15A charging, 240VAC, 18' Delphi G2 J1772 connector 10AWG, ST11SA, ClipperCreek</t>
  </si>
  <si>
    <t>0229-00-008</t>
  </si>
  <si>
    <t>CS-60-LPI - 18 foot cable</t>
  </si>
  <si>
    <t>CS-60 Liberty Plug-In: CS-60-C16-L18-90, 48A charging, 240VAC, 18' ITT Gen2 80A J1772 connector 6AWG, ST11A, ClipperCreek</t>
  </si>
  <si>
    <t>0221-00-010</t>
  </si>
  <si>
    <t>CS-100 - 18 foot cable</t>
  </si>
  <si>
    <t>CS-100-C16-L18-31, 92.5A contactor, ST11P, 80A continuous, 18' ITT Gen2 80A J1772 connector</t>
  </si>
  <si>
    <t>0223-00-008</t>
  </si>
  <si>
    <t>CS-100, 70/80 - 18 foot cable</t>
  </si>
  <si>
    <t>CS-100-C16-L25-32, 92.5A contactor, ST11W, 80A/70A continuous, 18' ITT Gen2 80A J1772 connector</t>
  </si>
  <si>
    <t xml:space="preserve">0224-00-010        </t>
  </si>
  <si>
    <t>CS-100-LPI - 18 foot cable</t>
  </si>
  <si>
    <t>CS-100 Liberty Plug-In: CS-100-C16-L18-92, 80A/70A charging, 240VAC, 18' ITT Gen2 80A J1772 connector 6AWG, ST11W, ClipperCreek</t>
  </si>
  <si>
    <t>0224-00-018</t>
  </si>
  <si>
    <t>CS-20 w/ serial comm</t>
  </si>
  <si>
    <t>CS-20-C13-L25-68, 16A charging, 240VAC, 25' Delphi G2 J1772 connector 10AWG, ST11G, Serial Com, ClipperCreek</t>
  </si>
  <si>
    <t>0232-00-000</t>
  </si>
  <si>
    <t>CS-25 w/ serial comm</t>
  </si>
  <si>
    <t>CS-25-C13-L25-69, 20A charging, 240VAC, 25' Delphi G2 J1772 connector 10AWG, ST11H, Serial Com, ClipperCreek</t>
  </si>
  <si>
    <t>0232-00-001</t>
  </si>
  <si>
    <t>CS-30 w/ serial comm</t>
  </si>
  <si>
    <t>CS-30-C13-L25-70, 24A charging, 240VAC, 25' Delphi G2 J1772 connector 10AWG, ST11C, Serial Com, ClipperCreek</t>
  </si>
  <si>
    <t>0232-00-002</t>
  </si>
  <si>
    <t>CS-40 w/ serial comm</t>
  </si>
  <si>
    <t>CS-40-C13-L25-71, 32A charging, 240VAC, 25' Delphi G2 J1772 connector 10AWG, ST11B, Serial Com, ClipperCreek</t>
  </si>
  <si>
    <t>0232-00-003</t>
  </si>
  <si>
    <t>CS-40-C13-L25-72, 30A/15A charging, 240VAC, 25' Delphi G2 J1772 connector 10AWG, ST11SA, Serial Com, ClipperCreek</t>
  </si>
  <si>
    <t>0232-00-004</t>
  </si>
  <si>
    <t>CS-60 w/ serial comm</t>
  </si>
  <si>
    <t>CS-60-C8-L25-XX, 65A contactor, ST11A, 48A continuous, 65A J1772 connector, serial com</t>
  </si>
  <si>
    <t>0221-00-0XX</t>
  </si>
  <si>
    <t>CS-100 w/ serial comm</t>
  </si>
  <si>
    <t>CS-100-C8-L25-XX, 92.5A contactor, ST11P, 70/80A continuous, 80A J1772 connector, serial com</t>
  </si>
  <si>
    <t>0223-00-0XX</t>
  </si>
  <si>
    <t>CS-20 w/ serial comm - 18 foot cable for cord mgmt</t>
  </si>
  <si>
    <t>CS-20-C13-L18-62, 16A charging, 240VAC, 18' Delphi G2 J1772 connector 10AWG, ST11G, Serial Com, ClipperCreek</t>
  </si>
  <si>
    <t>0231-00-000</t>
  </si>
  <si>
    <t>CS-25 w/ serial comm - 18 foot cable</t>
  </si>
  <si>
    <t>CS-25-C13-L18-63, 20A charging, 240VAC, 18' Delphi G2 J1772 connector 10AWG, ST11H, Serial Com, ClipperCreek</t>
  </si>
  <si>
    <t>0231-00-001</t>
  </si>
  <si>
    <t>CS-30 w/ serial comm - 18 foot cable</t>
  </si>
  <si>
    <t>CS-30-C13-L18-64, 24A charging, 240VAC, 18' Delphi G2 J1772 connector 10AWG, ST11C, Serial Com, ClipperCreek</t>
  </si>
  <si>
    <t>0231-00-002</t>
  </si>
  <si>
    <t>CS-40 w/ serial comm - 18 foot cable</t>
  </si>
  <si>
    <t>CS-40-C13-L18-65, 32A charging, 240VAC, 18' Delphi G2 J1772 connector 10AWG, ST11B, Serial Com, ClipperCreek</t>
  </si>
  <si>
    <t>0231-00-003</t>
  </si>
  <si>
    <t>CS-40-C13-L18-66, 30A/15A charging, 240VAC, 18' Delphi G2 J1772 connector 10AWG, ST11SA, Serial Com, ClipperCreek</t>
  </si>
  <si>
    <t>0231-00-004</t>
  </si>
  <si>
    <t>CS series installation</t>
  </si>
  <si>
    <t>Install charging station, no 'make-ready' work is included, just 'bolt-down' to prepared location</t>
  </si>
  <si>
    <t>CS Install</t>
  </si>
  <si>
    <t>NEC 625</t>
  </si>
  <si>
    <t>EV Detect</t>
  </si>
  <si>
    <t>pcba, EVD-1 rev 3.0, BOM 3.0, EV detected</t>
  </si>
  <si>
    <t>1007-0033</t>
  </si>
  <si>
    <t>Aux Relay Kit</t>
  </si>
  <si>
    <t>kit, auxiliary relay, CS-series, 240VAC coil   NOTE: Load Sharing For Use with CS-40 30A/15A only</t>
  </si>
  <si>
    <t>0200-07-000</t>
  </si>
  <si>
    <t>CS Dual Mount Kit</t>
  </si>
  <si>
    <t>product, pedestal, dual mounting kit, type b, traditional, CC18</t>
  </si>
  <si>
    <t>0300-00-016</t>
  </si>
  <si>
    <t>CS Single Pedestal</t>
  </si>
  <si>
    <t>product, pedestal, traditional 4 foot kit, single mount, CS and TS</t>
  </si>
  <si>
    <t>0300-00-015</t>
  </si>
  <si>
    <t>Conduit Kit 3/4"</t>
  </si>
  <si>
    <t>pedestal accessory, 3/4" conduit assembly, low power</t>
  </si>
  <si>
    <t>0300-06-001</t>
  </si>
  <si>
    <t>Conduit Kit 1"</t>
  </si>
  <si>
    <t>pedestal accessory, 1" conduit assembly, high power</t>
  </si>
  <si>
    <t>0300-06-002</t>
  </si>
  <si>
    <t>HCS installation</t>
  </si>
  <si>
    <t>HCS Install</t>
  </si>
  <si>
    <t>HCS-20</t>
  </si>
  <si>
    <t>HCS-20-C13-L25-42, 16A charging, 240VAC, 10AWG, 25' Delphi G2 J1772 connector 10AWG, LV29B, ClipperCreek</t>
  </si>
  <si>
    <t>0909-00-000</t>
  </si>
  <si>
    <t>0909-00-016</t>
  </si>
  <si>
    <t>HCS-25</t>
  </si>
  <si>
    <t>HCS-25-C13-L25-43, 20A charging, 240VAC, 10AWG, 25' Delphi G2 J1772 connector 10AWG, LV29B, ClipperCreek</t>
  </si>
  <si>
    <t>0909-00-001</t>
  </si>
  <si>
    <t>HCS-30</t>
  </si>
  <si>
    <t>HCS-30-C13-L25-44, 24A charging, 240VAC, 10AWG, 25' Delphi G2 J1772 connector, LV29F 10AWG, ClipperCreek</t>
  </si>
  <si>
    <t>0909-00-002</t>
  </si>
  <si>
    <t>HCS-40</t>
  </si>
  <si>
    <t>0918-00-003</t>
  </si>
  <si>
    <t>HCS-40 (COSMOS Enabled)</t>
  </si>
  <si>
    <t>0909-00-005</t>
  </si>
  <si>
    <t>HCS-40P w/ NEMA 14-50 Plug</t>
  </si>
  <si>
    <t>HCS-40-C13-P6-L25-190, 32A/24A/16A/08A charging, 240VAC, NEMA 14-50P, 25' Aptiv G2 J1772 connector 10AWG, LV35H, ClipperCreek</t>
  </si>
  <si>
    <t>0922-00-003</t>
  </si>
  <si>
    <t>HCS-40P w/ NEMA 6-50 Plug</t>
  </si>
  <si>
    <t>HCS-40-C13-P5-L25-47, 32A charging, 240VAC, 25' Delphi G2 J1772 connector 10AWG, LV29G, NEMA 6-50P, ClipperCreek</t>
  </si>
  <si>
    <t>0910-00-001</t>
  </si>
  <si>
    <t>HCS-50</t>
  </si>
  <si>
    <t>HCS-50-C13-L25-81, 40A charging, 240VAC, 8AWG service, 25' Delphi G2 J1772 connector 10AWG, LV35F, ClipperCreek</t>
  </si>
  <si>
    <t>0909-00-010</t>
  </si>
  <si>
    <t>HCS-50P w/ NEMA 14-50 Plug</t>
  </si>
  <si>
    <t>HCS-50-C13-P6-L25-83, 40A charging, 240VAC, 25' Delphi G2 J1772 connector 10AWG, LV29F, NEMA 14-50P, ClipperCreek</t>
  </si>
  <si>
    <t>0910-00-009</t>
  </si>
  <si>
    <t>HCS-50P w/ NEMA 6-50 Plug</t>
  </si>
  <si>
    <t>HCS-50-C13-P5-L25-87, 40A charging, 240VAC, 25' Delphi G2 J1772 connector 10AWG, LV29F, NEMA 6-50P, ClipperCreek</t>
  </si>
  <si>
    <t>0910-00-010</t>
  </si>
  <si>
    <t>0909-00-013</t>
  </si>
  <si>
    <t>HCS-60</t>
  </si>
  <si>
    <t>0920-00-000</t>
  </si>
  <si>
    <t>0911-00-003</t>
  </si>
  <si>
    <t>HCS-80</t>
  </si>
  <si>
    <t>0911-00-004</t>
  </si>
  <si>
    <t>HCS-20 - 18 foot cord for cord management kit</t>
  </si>
  <si>
    <t>0919-00-000</t>
  </si>
  <si>
    <t>HCS-25 - 18 foot cord</t>
  </si>
  <si>
    <t>HCS-25-C13-L18-155, 20A charging, 240VAC, 10AWG service, 18' Aptiv G2 J1772 connector 10AWG, LV35B, ClipperCreek</t>
  </si>
  <si>
    <t>0919-00-001</t>
  </si>
  <si>
    <t>HCS-30 - 18 foot cord</t>
  </si>
  <si>
    <t>HCS-30-C13-L18-156, 24A charging, 240VAC, 10AWG service, 18' Aptiv G2 J1772 connector 10AWG, LV35H, ClipperCreek</t>
  </si>
  <si>
    <t>0919-00-002</t>
  </si>
  <si>
    <t>HCS-40  - 18 foot cord</t>
  </si>
  <si>
    <t>0919-00-003</t>
  </si>
  <si>
    <t>0913-00-005</t>
  </si>
  <si>
    <t>HCS-50 - 18 foot cord</t>
  </si>
  <si>
    <t>0919-00-004</t>
  </si>
  <si>
    <t>HCS-50  - 18 foot cord</t>
  </si>
  <si>
    <t>0913-00-009</t>
  </si>
  <si>
    <t>HCS-60  - 18 foot cord</t>
  </si>
  <si>
    <t>0921-00-000</t>
  </si>
  <si>
    <t>0915-00-003</t>
  </si>
  <si>
    <t>HCS-80 - 18 foot cord</t>
  </si>
  <si>
    <t>0921-00-001</t>
  </si>
  <si>
    <t>0915-00-002</t>
  </si>
  <si>
    <t>HCS-20R Ruggedized, 25 foot cable</t>
  </si>
  <si>
    <t>HCS-20R-C17-L25-85, 16A charging, 240VAC, 10AWG service, 25' GCC J1772 connector 10AWG, LV35B, ClipperCreek</t>
  </si>
  <si>
    <t>0909-01-000</t>
  </si>
  <si>
    <t>HCS-20R</t>
  </si>
  <si>
    <t>0918-01-000</t>
  </si>
  <si>
    <t>HCS-30R</t>
  </si>
  <si>
    <t>HCS-30R-C17-L25-84, 24A charging, 240VAC, 10AWG service, 25' GCC J1772 connector 10AWG, LV35F, ClipperCreek</t>
  </si>
  <si>
    <t>0909-01-002</t>
  </si>
  <si>
    <t>HCS-40R</t>
  </si>
  <si>
    <t>0918-01-003</t>
  </si>
  <si>
    <t>0909-01-005</t>
  </si>
  <si>
    <t>HCS-40PR w/ NEMA 14-50 Plug</t>
  </si>
  <si>
    <t>HCS-40R-C17-P6-L25-90, 32A charging, 240VAC, 25' GCC J1772 connector 10AWG, LV29G, NEMA 14-50P, ClipperCreek</t>
  </si>
  <si>
    <t>0910-01-005</t>
  </si>
  <si>
    <t>HCS-40PR w/ NEMA 6-50 Plug</t>
  </si>
  <si>
    <t>HCS-40R-C17-P5-L25-61, 32A charging, 240VAC, 25' GCC J1772 connector 10AWG, LV29G, NEMA 6-50P, ClipperCreek</t>
  </si>
  <si>
    <t>0910-01-001</t>
  </si>
  <si>
    <t>HCS-60R</t>
  </si>
  <si>
    <t>0911-01-003</t>
  </si>
  <si>
    <t>HCS-40R  - 18 foot cable for cord mangement option</t>
  </si>
  <si>
    <t>0919-01-003</t>
  </si>
  <si>
    <t>HCS-40R  - 18 foot cable</t>
  </si>
  <si>
    <t>0913-01-005</t>
  </si>
  <si>
    <t>HCS-60R  - 18 foot cable</t>
  </si>
  <si>
    <t>0921-01-000</t>
  </si>
  <si>
    <t>0915-01-003</t>
  </si>
  <si>
    <t>HCS-80R - 18 foot cable</t>
  </si>
  <si>
    <t>0921-01-001</t>
  </si>
  <si>
    <t>HCS-80R  - 18 foot cable</t>
  </si>
  <si>
    <t>0915-01-002</t>
  </si>
  <si>
    <t>ChargeGuard (keyed)</t>
  </si>
  <si>
    <t>HCS accessory kit, Lorlin, ChargeGuard access control, standard</t>
  </si>
  <si>
    <t>0900-08-000</t>
  </si>
  <si>
    <t>Replacement Keys</t>
  </si>
  <si>
    <t>switch, spare key, Lorlin, set of 2, standard</t>
  </si>
  <si>
    <t>5006-1020</t>
  </si>
  <si>
    <t>ChargeGuard EX</t>
  </si>
  <si>
    <t>HCS accessory kit, EX, ChargeGuard access control, external control</t>
  </si>
  <si>
    <t>0900-09-000</t>
  </si>
  <si>
    <t>COSMOS Card</t>
  </si>
  <si>
    <t>HCS accessory kit, Cosmos UART Serial, Digital load management, Share2 expansion card</t>
  </si>
  <si>
    <t>0900-02-005</t>
  </si>
  <si>
    <t>SAE J1772 EV Charging Station Connector Holster, Wall Mount</t>
  </si>
  <si>
    <t xml:space="preserve">  1001-0015-B</t>
  </si>
  <si>
    <t xml:space="preserve">  1001-0016-B</t>
  </si>
  <si>
    <t>HCS-60, 48 Amp Level 2 EVSE, 240V, with 25 ft cable</t>
  </si>
  <si>
    <t>0911-00-001-EO</t>
  </si>
  <si>
    <t xml:space="preserve">HCS Pedestal  </t>
  </si>
  <si>
    <t>Pedestal, 4-foot, single mount, HCS</t>
  </si>
  <si>
    <t>0300-00-033</t>
  </si>
  <si>
    <t>HCS Dual Mounting Kit</t>
  </si>
  <si>
    <t xml:space="preserve">Pedestal, dual mounting kit, HCS </t>
  </si>
  <si>
    <t>0300-00-030</t>
  </si>
  <si>
    <t xml:space="preserve">Single Cable Management </t>
  </si>
  <si>
    <t xml:space="preserve">product, pedestal, 3' extension kit, rev A, single mount </t>
  </si>
  <si>
    <t>Dual Cable Management</t>
  </si>
  <si>
    <t xml:space="preserve">product, pedestal, 3' extension kit, rev A, dual mount </t>
  </si>
  <si>
    <t>LCS-15</t>
  </si>
  <si>
    <t>LCS-15-C11-L25-78, Energy Star, 12A charging, 240VAC, 25' Aptiv Gen2 J1772 connector 14AWG, LV35A, ClipperCreek</t>
  </si>
  <si>
    <t>0711-00-000</t>
  </si>
  <si>
    <t>LCS-20</t>
  </si>
  <si>
    <t>LCS-20-C11-L25-79, Energy Star, 16A charging, 240VAC, 25' Aptiv Gen2 J1772 connector 14AWG, LV35B, ClipperCreek</t>
  </si>
  <si>
    <t>0711-00-001</t>
  </si>
  <si>
    <t>LCS-25</t>
  </si>
  <si>
    <t>LCS-25-C12-L25-52, 20A charging, 240VAC, 25' Delphi Gen2 J1772 connector 12AWG, LV29B, ClipperCreek</t>
  </si>
  <si>
    <t>0708-00-003</t>
  </si>
  <si>
    <t>LCS-30</t>
  </si>
  <si>
    <t>LCS-30-C12-L25-81, Energy Star, 24A charging, 240VAC, 25' Aptiv Gen2 J1772 connector 12AWG, LV35F, ClipperCreek</t>
  </si>
  <si>
    <t>0711-00-003</t>
  </si>
  <si>
    <t>LCS-20P w/ NEMA 14-30 Plug</t>
  </si>
  <si>
    <t>LCP-20-C11-P1-L25-55, 16A charging, 240VAC, 25' Delphi Gen2 J1772 connector 14AWG, NEMA 14-30P, LV29B, ClipperCreek</t>
  </si>
  <si>
    <t>0709-00-001</t>
  </si>
  <si>
    <t>LCS-20P w/ NEMA 14-50 Plug</t>
  </si>
  <si>
    <t>LCP-20-C11-P2-L25-56, 16A charging, 240VAC, 25' Delphi Gen2 J1772 connector 14AWG, NEMA 14-50P, LV29B, ClipperCreek</t>
  </si>
  <si>
    <t>0709-00-002</t>
  </si>
  <si>
    <t>LCS-20P w/ NEMA 6-50 Plug</t>
  </si>
  <si>
    <t>LCP-20-C11-P3-L25-57, 16A charging, 240VAC, 25' Delphi Gen2 J1772 connector 14AWG, NEMA 6-50P, LV29B, ClipperCreek</t>
  </si>
  <si>
    <t>0709-00-003</t>
  </si>
  <si>
    <t>LCS-25P w/ NEMA 14-30 Plug</t>
  </si>
  <si>
    <t>LCP-25-C12-P1-L25-59, 20A charging, 240VAC, 25' Delphi Gen2 J1772 connector 12AWG, NEMA 14-30P, LV29B, ClipperCreek</t>
  </si>
  <si>
    <t>0709-00-005</t>
  </si>
  <si>
    <t>LCS-25P w/ NEMA 14-50 Plug</t>
  </si>
  <si>
    <t>LCP-25-C12-P2-L25-60, 20A charging, 240VAC, 25' Delphi Gen2 J1772 connector 12AWG, NEMA 14-50P, LV29B, ClipperCreek</t>
  </si>
  <si>
    <t>0709-00-006</t>
  </si>
  <si>
    <t>LCS-25P w/ NEMA 6-50 Plug</t>
  </si>
  <si>
    <t>LCP-25-C12-P3-L25-61, 20A charging, 240VAC, 25' Delphi Gen2 J1772 connector 12AWG, NEMA 6-50P, LV29B, ClipperCreek</t>
  </si>
  <si>
    <t>0709-00-007</t>
  </si>
  <si>
    <t>LCS-30P w/ NEMA 14-30 Plug</t>
  </si>
  <si>
    <t>LCP-30-C12-P1-L25-93, Energy Star, 24A charging, 240VAC, 25' Aptiv Gen2 J1772 connector 12AWG, NEMA 14-30P, LV35F, ClipperCreek</t>
  </si>
  <si>
    <t>0712-00-008</t>
  </si>
  <si>
    <t>LCS-30P w/ NEMA 14-50 Plug</t>
  </si>
  <si>
    <t>LCP-30-C12-P2-L25-64, 24A charging, 240VAC, 25' Delphi Gen2 J1772 connector 12AWG, NEMA 14-50P, LV29F, ClipperCreek</t>
  </si>
  <si>
    <t>0709-00-010</t>
  </si>
  <si>
    <t>LCS-30P w/ NEMA 6-50 Plug</t>
  </si>
  <si>
    <t>LCP-30-C12-P3-L25-65, 24A charging, 240VAC, 25' Delphi Gen2 J1772 connector 12AWG, NEMA 6-50P, LV29F, ClipperCreek</t>
  </si>
  <si>
    <t>0709-00-011</t>
  </si>
  <si>
    <t>LCS Installation</t>
  </si>
  <si>
    <t>LCS Install</t>
  </si>
  <si>
    <t>CoRe+ Charging Station</t>
  </si>
  <si>
    <t>C+V2-EVSE-30-25-LC1-RR1-NSL-FL-NRRV-ST</t>
  </si>
  <si>
    <t>AddEnergie</t>
  </si>
  <si>
    <t>FLO</t>
  </si>
  <si>
    <t>CSA certified for Canada and United States. Complies with UL 2594, UL 2231-1, UL 2231-2</t>
  </si>
  <si>
    <t>Core+ Ps Charging Station (Power Sharing Module)</t>
  </si>
  <si>
    <t>C+V2-EVSE-30-25-LC1-RR1-NSL-FL-NRRV-PS</t>
  </si>
  <si>
    <t>Core+ Vb  Charging Station (Basic Version Module)</t>
  </si>
  <si>
    <t>C+V2-EVSE-30-25-LED-NOR-NSL-FL-NRRV-ST</t>
  </si>
  <si>
    <t>Cable Management System - Grrv</t>
  </si>
  <si>
    <t>CM-F1-GRRV</t>
  </si>
  <si>
    <t>Cable Management Column - Grrv</t>
  </si>
  <si>
    <t>CM-E1-GRRV</t>
  </si>
  <si>
    <t>Core+ Bracket</t>
  </si>
  <si>
    <t>C+-BSS-GRRV</t>
  </si>
  <si>
    <t>Cable Management System Sign - Flo - Bcce</t>
  </si>
  <si>
    <t>CM-S1-FL-BCCE</t>
  </si>
  <si>
    <t>Core+ Pedestal For One Or Two Charging Station - Grrv</t>
  </si>
  <si>
    <t>C+V1-PED-RV-GRRV</t>
  </si>
  <si>
    <t xml:space="preserve">Pedestal Cascading Mounting Bracket With Terminal Block </t>
  </si>
  <si>
    <t>Pedestal cascading mounting bracket with terminal block for up to #4 gauge CU conductors</t>
  </si>
  <si>
    <t>C+V1-PWCK-40</t>
  </si>
  <si>
    <t>Pedestal Cascading Mounting Bracket With Terminal Block</t>
  </si>
  <si>
    <t>Pedestal cascading mounting bracket with terminal block for up to #2/0  gauge CU or AL conductors</t>
  </si>
  <si>
    <t>C+V1-PWCK-150</t>
  </si>
  <si>
    <t>Double 40 Amp Breaker For Cascading Mounting Bracket</t>
  </si>
  <si>
    <t>Double 40 Amp breaker for cascading mounting bracket</t>
  </si>
  <si>
    <t>Breaker-40D</t>
  </si>
  <si>
    <t>Core+ Pedestal Anchor Kit For Onsite Made Concrete Base</t>
  </si>
  <si>
    <t>CoRe+ pedestal anchor kit for onsite made concrete base</t>
  </si>
  <si>
    <t>C+V1-ANCHOR</t>
  </si>
  <si>
    <t>SmartTWO Charging Station</t>
  </si>
  <si>
    <t>SmartTWO 208-240 V Charging station head with RFID reader, connector module with straight cable, locking mechanism and J1772 connector - FLO - BLRV</t>
  </si>
  <si>
    <t>S2-V4-TETE-FL-BLRV</t>
  </si>
  <si>
    <t>CSA certified for Canada and United States Complies with UL 2594, UL 2231-1, UL 2231-2</t>
  </si>
  <si>
    <t>SmartTwo Wall Mounting Base</t>
  </si>
  <si>
    <t>SmartTWO Wall mounting base with cable hanger - GRRV</t>
  </si>
  <si>
    <t>S2-V4-SM-RV-GRRV</t>
  </si>
  <si>
    <t>CSA certified for Canada and United States Complies with UL 2594, UL 2231-1, UL 2231-3</t>
  </si>
  <si>
    <t>SmartTWO Pole Mount Adapter Kit</t>
  </si>
  <si>
    <t>Pole mount adapter kit for SmartTWO wall mounting base</t>
  </si>
  <si>
    <t>S2-V2-ACCSM-01-01</t>
  </si>
  <si>
    <t>CSA certified for Canada and United States Complies with UL 2594, UL 2231-1, UL 2231-5</t>
  </si>
  <si>
    <t>SmartTwo Sign Support</t>
  </si>
  <si>
    <t>SmartTWO sign support for wall mounting base or pedestal mounting base - GRRV</t>
  </si>
  <si>
    <t>S2-V2-ACCSPSM-01-02-GRRV</t>
  </si>
  <si>
    <t>CSA certified for Canada and United States Complies with UL 2594, UL 2231-1, UL 2231-7</t>
  </si>
  <si>
    <t>SmartTwo Single White Sign</t>
  </si>
  <si>
    <t>SmartTWO single white sign - FLO - BCCE</t>
  </si>
  <si>
    <t>S2-V2-ACCSPSM-01-03-FL-BCCE</t>
  </si>
  <si>
    <t>CSA certified for Canada and United States Complies with UL 2594, UL 2231-1, UL 2231-8</t>
  </si>
  <si>
    <t>SmartDC Fast Charger 50 kW</t>
  </si>
  <si>
    <t xml:space="preserve">SmartDC version 3, 50kW, 480 Volts, SAE &amp; CHAdeMO charging connectors </t>
  </si>
  <si>
    <t>DCCH502AN1-FL-P03</t>
  </si>
  <si>
    <t xml:space="preserve">cULus: UL 2202, UL 2131-1, UL 2131-2, CSA C22.2 NO. 107.1-16  CSA C22.2 NO. 281.1-12, CSA C22.2 NO. 281.2-12  FCC part 15 Class AICES-3(A) / NMB-3(A) </t>
  </si>
  <si>
    <t>SmartDC Fast Charger 100 kW</t>
  </si>
  <si>
    <t xml:space="preserve">SmartDC version 3, 100kW, 480 Volts, SAE &amp; CHAdeMO charging connectors </t>
  </si>
  <si>
    <t>DCCH502AO1-FL-P03</t>
  </si>
  <si>
    <t>SmartDC 50kW Cable Management</t>
  </si>
  <si>
    <t>Cable Management (only on 50kW)</t>
  </si>
  <si>
    <t>DCCM5000N1-P03</t>
  </si>
  <si>
    <t>Preventative Maintenance Services on version 3, 50kW SDCFC</t>
  </si>
  <si>
    <t>Preventative Maintenance Services on version 3,  100kW SDCFC</t>
  </si>
  <si>
    <t>CoRe+ Smart Charging Station Installation</t>
  </si>
  <si>
    <t>Install CoRe+ Smart Charging Stataion (no 'make-ready')</t>
  </si>
  <si>
    <t>CoRe+ PS Charging Station Installation</t>
  </si>
  <si>
    <t>Install CoRe+ PS Charging Stationaion (no 'make-ready')</t>
  </si>
  <si>
    <t>CoRe+ Basic Charging Station Installation</t>
  </si>
  <si>
    <t>Install CoRe+ Basic Charging Stataion (no 'make-ready')</t>
  </si>
  <si>
    <t>SmartTWO Charging Station Installation</t>
  </si>
  <si>
    <t>Install SmartTWO Charging Stationaion (no 'make-ready')</t>
  </si>
  <si>
    <t>SmartDC 50kW Charging Station Installation</t>
  </si>
  <si>
    <t>Install SmartDC 50kW Charging Staaion (no 'make-ready')</t>
  </si>
  <si>
    <t>SmartDC 100 kW Charging Station Installation</t>
  </si>
  <si>
    <t>Install SmartDC 100 kW Charging Saion (no 'make-ready')</t>
  </si>
  <si>
    <t>CT-4000 Installation (no 'make-ready')</t>
  </si>
  <si>
    <t>CT-4000 Installation (no 'make-ready') per unit. all models</t>
  </si>
  <si>
    <t>N/A</t>
  </si>
  <si>
    <t>CT4001-CCM</t>
  </si>
  <si>
    <t xml:space="preserve">Bollard Concrete Mounting Kit. Bolts: 5/8 - 11 x 9, F1554 Grade 55 hot-dipped galvanized threaded bolts - 3 ea. Nuts: 5/8 - Heavy Galvanized Hex Nuts (DH Rated) - 12 ea. Washers: Galvanized Washers (ASTM F436) - 9 ea. Plastic Template - 1 ea
</t>
  </si>
  <si>
    <t xml:space="preserve">Priced per station </t>
  </si>
  <si>
    <t>1yr Prepaid Commercial Cloud Plan</t>
  </si>
  <si>
    <t xml:space="preserve">Sold per Port </t>
  </si>
  <si>
    <t>2yr Prepaid Commercial Cloud Plan</t>
  </si>
  <si>
    <t>3yr Prepaid Commercial Cloud Plan</t>
  </si>
  <si>
    <t>4yr Prepaid Commercial Cloud Plan</t>
  </si>
  <si>
    <t>5yr Prepaid Commercial Cloud Plan</t>
  </si>
  <si>
    <t>1yr Prepaid Enterprise Cloud Plan</t>
  </si>
  <si>
    <t xml:space="preserve">2yr Prepaid Enterprise Cloud Plan </t>
  </si>
  <si>
    <t>3yr Prepaid Enterprise Cloud Plan</t>
  </si>
  <si>
    <t>4yr Prepaid Enterprise Cloud Plan</t>
  </si>
  <si>
    <t xml:space="preserve">5yr Prepaid Enterprise Cloud Plan </t>
  </si>
  <si>
    <t xml:space="preserve">CT4000-INSTALLVALID
</t>
  </si>
  <si>
    <t xml:space="preserve">CPSUPPORT-SITEVALID
</t>
  </si>
  <si>
    <t>CPF50 Intallation (no 'make-ready')</t>
  </si>
  <si>
    <t>CPF50 Installation with no 'make-ready' per unit, all models</t>
  </si>
  <si>
    <t>1 year Prepaid Assure Plan CPF50 (complete maintenance and repair service)</t>
  </si>
  <si>
    <t>2 year Prepaid Assure Plan CPF50 (complete maintenance and repair service)</t>
  </si>
  <si>
    <t>3 year Prepaid Assure Plan CPF50 (complete maintenance and repair service)</t>
  </si>
  <si>
    <t>4 year Prepaid Assure Plan CPF50 (complete maintenance and repair service)</t>
  </si>
  <si>
    <t>5 year Prepaid Assure Plan CPF50 (complete maintenance and repair service)</t>
  </si>
  <si>
    <t xml:space="preserve">CPSUPPORT-ACTIVE
</t>
  </si>
  <si>
    <t>1yr Prepaid, DC, Commercial Cloud Plan</t>
  </si>
  <si>
    <t>2yr Prepaid, DC, Commercial Cloud Plan</t>
  </si>
  <si>
    <t>3yr Prepaid, DC, Commercial Cloud Plan</t>
  </si>
  <si>
    <t>4yr Prepaid, DC, Commercial Cloud Plan</t>
  </si>
  <si>
    <t>5yr Prepaid, DC, Commercial Cloud Plan</t>
  </si>
  <si>
    <t>CPE250-ASSURE-1</t>
  </si>
  <si>
    <t>CPE250-ASSURE-2</t>
  </si>
  <si>
    <t>CPE250-ASSURE-3</t>
  </si>
  <si>
    <t>CPE250-ASSURE-4</t>
  </si>
  <si>
    <t>CPE250-ASSURE-5</t>
  </si>
  <si>
    <t>Commercial stations JB 2.01  All base models come with QR code, OCPP, and WiFi</t>
  </si>
  <si>
    <r>
      <rPr>
        <sz val="10"/>
        <color rgb="FF000000"/>
        <rFont val="Arial"/>
        <family val="2"/>
      </rPr>
      <t>HCS-20-C13-L25-110, 16A/8A/16A/8A charging, 240VAC, 10AWG service, 25' Delphi G2 J1772 connector 10AWG, LV35H, ClipperCreek</t>
    </r>
    <r>
      <rPr>
        <b/>
        <sz val="10"/>
        <color rgb="FFFF0000"/>
        <rFont val="Arial"/>
        <family val="2"/>
      </rPr>
      <t xml:space="preserve"> - for use with Cosmos Card</t>
    </r>
  </si>
  <si>
    <r>
      <rPr>
        <sz val="10"/>
        <color rgb="FF000000"/>
        <rFont val="Arial"/>
        <family val="2"/>
      </rPr>
      <t xml:space="preserve">HCS-40-C13-L25-144, 32A/24A/16A/08A charging, 240VAC, 10AWG service, 25' Aptiv G2 J1772 connector 10AWG, LV35H, ClipperCreek </t>
    </r>
    <r>
      <rPr>
        <b/>
        <sz val="10"/>
        <color rgb="FFFF0000"/>
        <rFont val="Arial"/>
        <family val="2"/>
      </rPr>
      <t>- for use with Cosmos Card</t>
    </r>
  </si>
  <si>
    <r>
      <rPr>
        <sz val="10"/>
        <color rgb="FF000000"/>
        <rFont val="Arial"/>
        <family val="2"/>
      </rPr>
      <t xml:space="preserve">HCS-40-C13-L25-50, 32A/24A/16A/08A charging, 240VAC, 10AWG service, 25' Delphi G2 J1772 connector 10AWG, LV29H, ClipperCreek </t>
    </r>
    <r>
      <rPr>
        <b/>
        <sz val="10"/>
        <color rgb="FFFF0000"/>
        <rFont val="Arial"/>
        <family val="2"/>
      </rPr>
      <t>- for use with Cosmos Card</t>
    </r>
  </si>
  <si>
    <r>
      <rPr>
        <sz val="10"/>
        <color rgb="FF000000"/>
        <rFont val="Arial"/>
        <family val="2"/>
      </rPr>
      <t>HCS-50-C13-L25-101, 40A/30A/20A/10A charging, 240VAC, 8AWG service, 25' Delphi G2 J1772 connector 10AWG, LV35K, ClipperCreek</t>
    </r>
    <r>
      <rPr>
        <b/>
        <sz val="10"/>
        <color rgb="FFFF0000"/>
        <rFont val="Arial"/>
        <family val="2"/>
      </rPr>
      <t xml:space="preserve"> - for use with Cosmos Card</t>
    </r>
  </si>
  <si>
    <r>
      <rPr>
        <sz val="10"/>
        <color rgb="FF000000"/>
        <rFont val="Arial"/>
        <family val="2"/>
      </rPr>
      <t xml:space="preserve">HCS-60-C16-L25-159, 48A/36A/24A/12A charging, 240VAC, 8AWG service, 25' ITT G2 J1772 connector 6AWG, LV35J, ClipperCreek </t>
    </r>
    <r>
      <rPr>
        <b/>
        <sz val="10"/>
        <color rgb="FFFF0000"/>
        <rFont val="Arial"/>
        <family val="2"/>
      </rPr>
      <t>- for use with Cosmos Card</t>
    </r>
  </si>
  <si>
    <r>
      <rPr>
        <sz val="10"/>
        <color rgb="FF000000"/>
        <rFont val="Arial"/>
        <family val="2"/>
      </rPr>
      <t xml:space="preserve">HCS-60-C16-L25-89, 48A/36A/24A/12A charging, 240VAC, 8AWG, 25' ITT G2 J1772 connector 6AWG, LV29J, ClipperCreek </t>
    </r>
    <r>
      <rPr>
        <b/>
        <sz val="10"/>
        <color rgb="FFFF0000"/>
        <rFont val="Arial"/>
        <family val="2"/>
      </rPr>
      <t>- for use with Cosmos Card</t>
    </r>
  </si>
  <si>
    <r>
      <rPr>
        <sz val="10"/>
        <color rgb="FF000000"/>
        <rFont val="Arial"/>
        <family val="2"/>
      </rPr>
      <t xml:space="preserve">HCS-80-C16-L25-94, 64A/48A/32A/16A charging, 240VAC, 8AWG service, 25' ITT G2 J1772 connector 6AWG, LV37M, ClipperCreek </t>
    </r>
    <r>
      <rPr>
        <b/>
        <sz val="10"/>
        <color rgb="FFFF0000"/>
        <rFont val="Arial"/>
        <family val="2"/>
      </rPr>
      <t>- for use with Cosmos Card</t>
    </r>
  </si>
  <si>
    <r>
      <rPr>
        <sz val="10"/>
        <color rgb="FF000000"/>
        <rFont val="Arial"/>
        <family val="2"/>
      </rPr>
      <t>HCS-20-C13-L18-154, 16A/16A/8A/8A charging, 240VAC, 10AWG service, 18' Aptiv G2 J1772 connector 10AWG, LV35H, ClipperCreek</t>
    </r>
    <r>
      <rPr>
        <b/>
        <sz val="10"/>
        <color rgb="FFFF0000"/>
        <rFont val="Arial"/>
        <family val="2"/>
      </rPr>
      <t xml:space="preserve"> - for use with Cosmos Card</t>
    </r>
  </si>
  <si>
    <r>
      <rPr>
        <sz val="10"/>
        <color rgb="FF000000"/>
        <rFont val="Arial"/>
        <family val="2"/>
      </rPr>
      <t xml:space="preserve">HCS-40-C13-L18-157, 32A/24A/16A/08A charging, 240VAC, 10AWG service, 18' Aptiv G2 J1772 connector 10AWG, LV35H, ClipperCreek  </t>
    </r>
    <r>
      <rPr>
        <b/>
        <sz val="10"/>
        <color rgb="FFFF0000"/>
        <rFont val="Arial"/>
        <family val="2"/>
      </rPr>
      <t>- for use with Cosmos Card</t>
    </r>
  </si>
  <si>
    <r>
      <rPr>
        <sz val="10"/>
        <color rgb="FF000000"/>
        <rFont val="Arial"/>
        <family val="2"/>
      </rPr>
      <t xml:space="preserve">HCS-40-C13-L18-76, 32A/24A/16A/08A charging, 240VAC, 10AWG service, 18' Delphi G2 J1772 connector 10AWG, LV29H, ClipperCreek </t>
    </r>
    <r>
      <rPr>
        <b/>
        <sz val="10"/>
        <color rgb="FFFF0000"/>
        <rFont val="Arial"/>
        <family val="2"/>
      </rPr>
      <t>- for use with Cosmos Card</t>
    </r>
  </si>
  <si>
    <r>
      <rPr>
        <sz val="10"/>
        <color rgb="FF000000"/>
        <rFont val="Arial"/>
        <family val="2"/>
      </rPr>
      <t xml:space="preserve">HCS-50-C13-L18-158, 40A/30A/20A/10A charging, 240VAC, 8AWG service, 18' Aptiv G2 J1772 connector 10AWG, LV35K, ClipperCreek </t>
    </r>
    <r>
      <rPr>
        <b/>
        <sz val="10"/>
        <color rgb="FFFF0000"/>
        <rFont val="Arial"/>
        <family val="2"/>
      </rPr>
      <t>- for use with Cosmos Card</t>
    </r>
  </si>
  <si>
    <r>
      <rPr>
        <sz val="10"/>
        <color rgb="FF000000"/>
        <rFont val="Arial"/>
        <family val="2"/>
      </rPr>
      <t xml:space="preserve">HCS-50-C13-L18-107, 40A/30A/20A/10A charging, 240VAC, 8AWG service, 18' Delphi G2 J1772 connector 10AWG, LV35K, ClipperCreek </t>
    </r>
    <r>
      <rPr>
        <b/>
        <sz val="10"/>
        <color rgb="FFFF0000"/>
        <rFont val="Arial"/>
        <family val="2"/>
      </rPr>
      <t>- for use with Cosmos Card</t>
    </r>
  </si>
  <si>
    <r>
      <rPr>
        <sz val="10"/>
        <color rgb="FF000000"/>
        <rFont val="Arial"/>
        <family val="2"/>
      </rPr>
      <t xml:space="preserve">HCS-60-C16-L18-166, 48A/36A/24A/12A charging, 240VAC, 8AWG service, 18' ITT G2 J1772 connector 6AWG, LV35J, ClipperCreek </t>
    </r>
    <r>
      <rPr>
        <b/>
        <sz val="10"/>
        <color rgb="FFFF0000"/>
        <rFont val="Arial"/>
        <family val="2"/>
      </rPr>
      <t>- for use with Cosmos Card</t>
    </r>
  </si>
  <si>
    <r>
      <rPr>
        <sz val="10"/>
        <color rgb="FF000000"/>
        <rFont val="Arial"/>
        <family val="2"/>
      </rPr>
      <t xml:space="preserve">HCS-60-C16-L18-119, 48A/36A/24A/12A charging, 240VAC, 8AWG service, 18' ITT G2 J1772 connector 6AWG, LV35J, ClipperCreek </t>
    </r>
    <r>
      <rPr>
        <b/>
        <sz val="10"/>
        <color rgb="FFFF0000"/>
        <rFont val="Arial"/>
        <family val="2"/>
      </rPr>
      <t>- for use with Cosmos Card</t>
    </r>
  </si>
  <si>
    <r>
      <rPr>
        <sz val="10"/>
        <color rgb="FF000000"/>
        <rFont val="Arial"/>
        <family val="2"/>
      </rPr>
      <t xml:space="preserve">HCS-80-C16-L18-167, 64A/48A/32A/16A charging, 240VAC, 8AWG service, 18' ITT G2 J1772 connector 6AWG, LV37M, ClipperCreek </t>
    </r>
    <r>
      <rPr>
        <b/>
        <sz val="10"/>
        <color rgb="FFFF0000"/>
        <rFont val="Arial"/>
        <family val="2"/>
      </rPr>
      <t>- for use with Cosmos Card</t>
    </r>
  </si>
  <si>
    <r>
      <rPr>
        <sz val="10"/>
        <color rgb="FF000000"/>
        <rFont val="Arial"/>
        <family val="2"/>
      </rPr>
      <t xml:space="preserve">HCS-80-C16-L18-103, 64A/48A/32A/16A charging, 240VAC, 8AWG service, 18' ITT G2 J1772 connector 6AWG, LV37M, ClipperCreek </t>
    </r>
    <r>
      <rPr>
        <b/>
        <sz val="10"/>
        <color rgb="FFFF0000"/>
        <rFont val="Arial"/>
        <family val="2"/>
      </rPr>
      <t>- for use with Cosmos Card</t>
    </r>
  </si>
  <si>
    <r>
      <rPr>
        <sz val="10"/>
        <color rgb="FF000000"/>
        <rFont val="Arial"/>
        <family val="2"/>
      </rPr>
      <t xml:space="preserve">HCS-20R-C17-L25-168, 16A/16A/8A/8A charging, 240VAC, 10AWG service, 25' GCC J1772 connector 10AWG, LV35H, ClipperCreek </t>
    </r>
    <r>
      <rPr>
        <b/>
        <sz val="10"/>
        <color rgb="FFFF0000"/>
        <rFont val="Arial"/>
        <family val="2"/>
      </rPr>
      <t>- for use with Cosmos Card</t>
    </r>
  </si>
  <si>
    <r>
      <rPr>
        <sz val="10"/>
        <color rgb="FF000000"/>
        <rFont val="Arial"/>
        <family val="2"/>
      </rPr>
      <t xml:space="preserve">HCS-40R-C17-L25-170, 32A/24A/16A/08A charging, 240VAC, 10AWG service, 25' GCC J1772 connector 10AWG, LV35H, ClipperCreek </t>
    </r>
    <r>
      <rPr>
        <b/>
        <sz val="10"/>
        <color rgb="FFFF0000"/>
        <rFont val="Arial"/>
        <family val="2"/>
      </rPr>
      <t>- for use with Cosmos Card</t>
    </r>
  </si>
  <si>
    <r>
      <rPr>
        <sz val="10"/>
        <color rgb="FF000000"/>
        <rFont val="Arial"/>
        <family val="2"/>
      </rPr>
      <t xml:space="preserve">HCS-40R-C17-L25-78, 32A/24A/16A/08A charging, 240VAC, 10AWG, 25' GCC J1772 connector 10AWG, LV29H, ClipperCreek </t>
    </r>
    <r>
      <rPr>
        <b/>
        <sz val="10"/>
        <color rgb="FFFF0000"/>
        <rFont val="Arial"/>
        <family val="2"/>
      </rPr>
      <t>- for use with Cosmos Card</t>
    </r>
  </si>
  <si>
    <r>
      <rPr>
        <sz val="10"/>
        <color rgb="FF000000"/>
        <rFont val="Arial"/>
        <family val="2"/>
      </rPr>
      <t xml:space="preserve">HCS-60R-C22-L25-109, 48A/36A/24A/12A charging, 240VAC, 8AWG, 25' Sinbon J1772 connector 8AWG, LV35J, ClipperCreek </t>
    </r>
    <r>
      <rPr>
        <b/>
        <sz val="10"/>
        <color rgb="FFFF0000"/>
        <rFont val="Arial"/>
        <family val="2"/>
      </rPr>
      <t>- for use with Cosmos Card</t>
    </r>
  </si>
  <si>
    <r>
      <rPr>
        <sz val="10"/>
        <color rgb="FF000000"/>
        <rFont val="Arial"/>
        <family val="2"/>
      </rPr>
      <t xml:space="preserve">HCS-40R-C17-L18-178, 32A/24A/16A/08A charging, 240VAC, 10AWG service, 18' GCC J1772 connector 10AWG, LV35H, ClipperCreek </t>
    </r>
    <r>
      <rPr>
        <b/>
        <sz val="10"/>
        <color rgb="FFFF0000"/>
        <rFont val="Arial"/>
        <family val="2"/>
      </rPr>
      <t>- for use with Cosmos Card</t>
    </r>
  </si>
  <si>
    <r>
      <rPr>
        <sz val="10"/>
        <color rgb="FF000000"/>
        <rFont val="Arial"/>
        <family val="2"/>
      </rPr>
      <t>HCS-40R-C17-L18-97, 32A/24A/16A/08A charging, 240VAC, 10AWG service, 18' GCC J1772 connector 10AWG, LV35H, ClipperCreek</t>
    </r>
    <r>
      <rPr>
        <b/>
        <sz val="10"/>
        <color rgb="FFFF0000"/>
        <rFont val="Arial"/>
        <family val="2"/>
      </rPr>
      <t xml:space="preserve"> - for use with Cosmos Card</t>
    </r>
  </si>
  <si>
    <r>
      <rPr>
        <sz val="10"/>
        <color rgb="FF000000"/>
        <rFont val="Arial"/>
        <family val="2"/>
      </rPr>
      <t xml:space="preserve">HCS-60R-C22-L18-185, 48A/36A/24A/12A charging, 240VAC, 8AWG service, 18' Sinbon J1772 connector 8AWG, LV35J, ClipperCreek </t>
    </r>
    <r>
      <rPr>
        <b/>
        <sz val="10"/>
        <color rgb="FFFF0000"/>
        <rFont val="Arial"/>
        <family val="2"/>
      </rPr>
      <t>- for use with Cosmos Card</t>
    </r>
  </si>
  <si>
    <r>
      <rPr>
        <sz val="10"/>
        <color rgb="FF000000"/>
        <rFont val="Arial"/>
        <family val="2"/>
      </rPr>
      <t xml:space="preserve">HCS-60R-C22-L18-134, 48A/36A/24A/12A charging, 240VAC, 8AWG service, 18' Sinbon J1772 connector 8AWG, LV35J, ClipperCreek </t>
    </r>
    <r>
      <rPr>
        <b/>
        <sz val="10"/>
        <color rgb="FFFF0000"/>
        <rFont val="Arial"/>
        <family val="2"/>
      </rPr>
      <t>- for use with Cosmos Card</t>
    </r>
  </si>
  <si>
    <r>
      <rPr>
        <sz val="10"/>
        <color rgb="FF000000"/>
        <rFont val="Arial"/>
        <family val="2"/>
      </rPr>
      <t xml:space="preserve">HCS-80R-C22-L18-186, 64A/48A/32A/16A charging, 240VAC, 8AWG service, 18' Sinbon J1772 connector 8AWG, LV37M, ClipperCreek </t>
    </r>
    <r>
      <rPr>
        <b/>
        <sz val="10"/>
        <color rgb="FFFF0000"/>
        <rFont val="Arial"/>
        <family val="2"/>
      </rPr>
      <t>- for use with Cosmos Card</t>
    </r>
  </si>
  <si>
    <r>
      <rPr>
        <sz val="10"/>
        <color rgb="FF000000"/>
        <rFont val="Arial"/>
        <family val="2"/>
      </rPr>
      <t xml:space="preserve">HCS-80R-C22-L18-118, 64A/48A/32A/16A charging, 240VAC, 8AWG service, 18' Sinbon J1772 connector 8AWG, LV37M, ClipperCreek </t>
    </r>
    <r>
      <rPr>
        <b/>
        <sz val="10"/>
        <color rgb="FFFF0000"/>
        <rFont val="Arial"/>
        <family val="2"/>
      </rPr>
      <t>- for use with Cosmos Card</t>
    </r>
  </si>
  <si>
    <t>**Requires HCS unit with Special Software - Noted Above in Red***</t>
  </si>
  <si>
    <t>Wall Mount Retractor</t>
  </si>
  <si>
    <t xml:space="preserve">product, wall mount retractor assembly </t>
  </si>
  <si>
    <r>
      <rPr>
        <sz val="11"/>
        <color theme="1"/>
        <rFont val="Calibri"/>
        <family val="2"/>
      </rPr>
      <t xml:space="preserve">Extended Warranty for HCS-40 – 1 year extension (parts only) for 4 years total limited warranty  </t>
    </r>
    <r>
      <rPr>
        <sz val="11"/>
        <color rgb="FF000000"/>
        <rFont val="Calibri"/>
        <family val="2"/>
      </rPr>
      <t>per port</t>
    </r>
  </si>
  <si>
    <r>
      <rPr>
        <sz val="11"/>
        <color theme="1"/>
        <rFont val="Calibri"/>
        <family val="2"/>
      </rPr>
      <t xml:space="preserve">Extended Warranty for HCS-40 – 2 years extension (parts only) for 5 years total limited warranty   </t>
    </r>
    <r>
      <rPr>
        <sz val="11"/>
        <color rgb="FF000000"/>
        <rFont val="Calibri"/>
        <family val="2"/>
      </rPr>
      <t>per port</t>
    </r>
  </si>
  <si>
    <r>
      <rPr>
        <b/>
        <sz val="11"/>
        <color theme="1"/>
        <rFont val="Calibri"/>
        <family val="2"/>
      </rPr>
      <t>CoRe+ Charging station</t>
    </r>
    <r>
      <rPr>
        <sz val="11"/>
        <color theme="1"/>
        <rFont val="Calibri"/>
        <family val="2"/>
      </rPr>
      <t>, wall mounted, 30A, 25 feet cable, LCD Display, RFID reader, network ready - FLO - NRRV</t>
    </r>
  </si>
  <si>
    <r>
      <rPr>
        <b/>
        <sz val="11"/>
        <color theme="1"/>
        <rFont val="Calibri"/>
        <family val="2"/>
      </rPr>
      <t>CoRe+ PS Charging station (Power Sharing module)</t>
    </r>
    <r>
      <rPr>
        <sz val="11"/>
        <color theme="1"/>
        <rFont val="Calibri"/>
        <family val="2"/>
      </rPr>
      <t>, wall mounted, controlled from 8 to 30A, 25 feet cable, LCD Display, RFID reader, network ready - FLO - NRRV</t>
    </r>
  </si>
  <si>
    <r>
      <rPr>
        <b/>
        <sz val="11"/>
        <color theme="1"/>
        <rFont val="Calibri"/>
        <family val="2"/>
      </rPr>
      <t>CoRe+ VB  Charging station (basic version module)</t>
    </r>
    <r>
      <rPr>
        <sz val="11"/>
        <color theme="1"/>
        <rFont val="Calibri"/>
        <family val="2"/>
      </rPr>
      <t>,  wall mounted, 30A, 25 feet cable, no networking, no display and  no reader - FLO - NRRV</t>
    </r>
  </si>
  <si>
    <r>
      <rPr>
        <b/>
        <sz val="11"/>
        <color rgb="FF000000"/>
        <rFont val="Calibri"/>
        <family val="2"/>
      </rPr>
      <t>Cable management system</t>
    </r>
    <r>
      <rPr>
        <sz val="11"/>
        <color rgb="FF000000"/>
        <rFont val="Calibri"/>
        <family val="2"/>
      </rPr>
      <t xml:space="preserve"> - GRRV</t>
    </r>
  </si>
  <si>
    <r>
      <rPr>
        <b/>
        <sz val="11"/>
        <color rgb="FF000000"/>
        <rFont val="Calibri"/>
        <family val="2"/>
      </rPr>
      <t xml:space="preserve">Cable management column </t>
    </r>
    <r>
      <rPr>
        <sz val="11"/>
        <color rgb="FF000000"/>
        <rFont val="Calibri"/>
        <family val="2"/>
      </rPr>
      <t>- GRRV</t>
    </r>
  </si>
  <si>
    <r>
      <rPr>
        <b/>
        <sz val="11"/>
        <color rgb="FF000000"/>
        <rFont val="Calibri"/>
        <family val="2"/>
      </rPr>
      <t>CoRe+ bracket, side by side configuration -</t>
    </r>
    <r>
      <rPr>
        <sz val="11"/>
        <color rgb="FF000000"/>
        <rFont val="Calibri"/>
        <family val="2"/>
      </rPr>
      <t xml:space="preserve"> GRRV</t>
    </r>
  </si>
  <si>
    <r>
      <rPr>
        <b/>
        <sz val="11"/>
        <color rgb="FF000000"/>
        <rFont val="Calibri"/>
        <family val="2"/>
      </rPr>
      <t xml:space="preserve">Cable management system sign </t>
    </r>
    <r>
      <rPr>
        <sz val="11"/>
        <color rgb="FF000000"/>
        <rFont val="Calibri"/>
        <family val="2"/>
      </rPr>
      <t>- FLO - BCCE</t>
    </r>
  </si>
  <si>
    <r>
      <rPr>
        <b/>
        <sz val="11"/>
        <color theme="1"/>
        <rFont val="Calibri"/>
        <family val="2"/>
      </rPr>
      <t xml:space="preserve">CoRe+ pedestal for one or two charging station </t>
    </r>
    <r>
      <rPr>
        <sz val="11"/>
        <color theme="1"/>
        <rFont val="Calibri"/>
        <family val="2"/>
      </rPr>
      <t>- GRRV</t>
    </r>
  </si>
  <si>
    <t>CPCLD-ENTERPRISE-DC-1</t>
  </si>
  <si>
    <t>CPCLD-ENTERPRISE-DC-2</t>
  </si>
  <si>
    <t>CPCLD-ENTERPRISE-DC-3</t>
  </si>
  <si>
    <t>CPCLD-ENTERPRISE-DC-4</t>
  </si>
  <si>
    <t>CPCLD-ENTERPRISE-DC-5</t>
  </si>
  <si>
    <t xml:space="preserve">OpConnect Ruggedized HCS 40 Amp Single </t>
  </si>
  <si>
    <t>OpConnect Ruggedized HCS Single Port 40 amp Bluetooth/Wi-Fi/Ethernet connection, wall-mount, 5 years parts only warranty, no network services, no maintenance plan</t>
  </si>
  <si>
    <t>HCS-40R-NB</t>
  </si>
  <si>
    <t>OpConnect/ClipperCreek</t>
  </si>
  <si>
    <t>OpConnect Ruggedized HCS Single Port 40 amp Cellular connection, wall-mount, 5 years parts only warranty, no network services, no maintenance plan</t>
  </si>
  <si>
    <t>HCS-40R-NC</t>
  </si>
  <si>
    <t xml:space="preserve">OpConnect Ruggedized HCS 60 Amp Single </t>
  </si>
  <si>
    <t>OpConnect Ruggedized HCS Single Port 60 amp Bluetooth/Wi-Fi/Ethernet connection, wall-mount, 5 years parts only warranty, no network services, no maintenance plan</t>
  </si>
  <si>
    <t>HCS-60R-NB</t>
  </si>
  <si>
    <t>OpConnect Ruggedized HCS Single Port 60 amp Cellular connection, wall-mount, 5 years parts only warranty, no network services, no maintenance plan</t>
  </si>
  <si>
    <t>HCS-60R-NC</t>
  </si>
  <si>
    <t xml:space="preserve">OpConnect Ruggedized HCS 80 Amp Single </t>
  </si>
  <si>
    <t>OpConnect Ruggedized HCS Single Port 80 amp Bluetooth/Wi-Fi/Ethernet connection, wall-mount, 5 years parts only warranty, no network services, no maintenance plan</t>
  </si>
  <si>
    <t>HCS-80R-NB</t>
  </si>
  <si>
    <t>OpConnect Ruggedized HCS Single Port 80 amp Cellular connection, wall-mount, 5 years parts only warranty, no network services, no maintenance plan</t>
  </si>
  <si>
    <t>HCS-80R-NC</t>
  </si>
  <si>
    <t xml:space="preserve">OpConnect CS 100 Amp Single </t>
  </si>
  <si>
    <t>OpConnect CS Single Port 100 amp Bluetooth/Wi-Fi/Ethernet connection, wall-mount, 5 years parts only warranty, no network services, no maintenance plan</t>
  </si>
  <si>
    <t>CS-100-NB</t>
  </si>
  <si>
    <t>OpConnect CS Single Port 100 amp Cellular connection, wall-mount, 5 years parts only warranty, no network services, no maintenance plan</t>
  </si>
  <si>
    <t>CS-100-NC</t>
  </si>
  <si>
    <t>OpConnect Ruggedized HCS 40 Amp Single Pedestal</t>
  </si>
  <si>
    <t>OpConnect Ruggedized HCS Single Port 40 amp Bluetooth/Wi-Fi/Ethernet connection, Pedestal-mount, 5 years parts only warranty, no network services, no maintenance plan</t>
  </si>
  <si>
    <t>HCS-40R-NB-P</t>
  </si>
  <si>
    <t>OpConnect Ruggedized HCS Single Port 40 amp Cellular connection, Pedestal-mount, 5 years parts only warranty, no network services, no maintenance plan</t>
  </si>
  <si>
    <t>HCS-40R-NC-P</t>
  </si>
  <si>
    <t xml:space="preserve">OpConnect Ruggedized HCS 60 Amp Single Pedestal </t>
  </si>
  <si>
    <t>OpConnect Ruggedized HCS Single Port 60 amp Bluetooth/Wi-Fi/Ethernet connection, pedestal-mount, 5 years parts only warranty, no network services, no maintenance plan</t>
  </si>
  <si>
    <t>HCS-60R-NB-P</t>
  </si>
  <si>
    <t>OpConnect Ruggedized HCS Single Port 60 amp Cellular connection, pedestal-mount, 5 years parts only warranty, no network services, no maintenance plan</t>
  </si>
  <si>
    <t>HCS-60R-NC-P</t>
  </si>
  <si>
    <t xml:space="preserve">OpConnect Ruggedized HCS 80 Amp Single Pedestal </t>
  </si>
  <si>
    <t>OpConnect Ruggedized HCS Single Port 80 amp Bluetooth/Wi-Fi/Ethernet connection, pedestal-mount, 5 years parts only warranty, no network services, no maintenance plan</t>
  </si>
  <si>
    <t>HCS-80R-NB-P</t>
  </si>
  <si>
    <t>OpConnect Ruggedized HCS Single Port 80 amp Cellular connection, pedestal-mount, 5 years parts only warranty, no network services, no maintenance plan</t>
  </si>
  <si>
    <t>HCS-80R-NC-P</t>
  </si>
  <si>
    <t>OpConnect CS 100 Amp Single Pedestal</t>
  </si>
  <si>
    <t>OpConnect CS Single Port 100 amp Bluetooth/Wi-Fi/Ethernet connection, Pedestal-mount, 5 years parts only warranty, no network services, no maintenance plan</t>
  </si>
  <si>
    <t>CS-100-NB-P</t>
  </si>
  <si>
    <t>OpConnect CS Single Port 100 amp Cellular connection, Pedestal-mount, 5 years parts only warranty, no network services, no maintenance plan</t>
  </si>
  <si>
    <t>CS-100-NC-P</t>
  </si>
  <si>
    <t xml:space="preserve">OpConnect Ruggedized HCS 40 Amp Dual </t>
  </si>
  <si>
    <t>OpConnect Ruggedized HCS Dual Port 40 amp Bluetooth/Wi-Fi/Ethernet connection, wall-mount, 5 years parts only warranty, no network services, no maintenance plan</t>
  </si>
  <si>
    <t>HCS-40R-NB-D</t>
  </si>
  <si>
    <t>OpConnect Ruggedized HCS Dual Port 40 amp Cellular connection, wall-mount, 5 years parts only warranty, no network services, no maintenance plan</t>
  </si>
  <si>
    <t>HCS-40R-NC-D</t>
  </si>
  <si>
    <t xml:space="preserve">OpConnect Ruggedized HCS 60 Amp Dual </t>
  </si>
  <si>
    <t>OpConnect Ruggedized HCS Dual Port 60 amp Bluetooth/Wi-Fi/Ethernet connection, wall-mount, 5 years parts only warranty, no network services, no maintenance plan</t>
  </si>
  <si>
    <t>HCS-60R-NB-D</t>
  </si>
  <si>
    <t>OpConnect Ruggedized HCS Dual Port 60 amp Cellular connection, wall-mount, 5 years parts only warranty, no network services, no maintenance plan</t>
  </si>
  <si>
    <t>HCS-60R-NC-D</t>
  </si>
  <si>
    <t xml:space="preserve">OpConnect Ruggedized HCS 80 Amp Dual </t>
  </si>
  <si>
    <t>OpConnect Ruggedized HCS Dual Port 80 amp Bluetooth/Wi-Fi/Ethernet connection, wall-mount, 5 years parts only warranty, no network services, no maintenance plan</t>
  </si>
  <si>
    <t>HCS-80R-NB-D</t>
  </si>
  <si>
    <t>OpConnect Ruggedized HCS Dual Port 80 amp Cellular connection, wall-mount, 5 years parts only warranty, no network services, no maintenance plan</t>
  </si>
  <si>
    <t>HCS-80R-NC-D</t>
  </si>
  <si>
    <t xml:space="preserve">OpConnect CS 100 Amp Dual </t>
  </si>
  <si>
    <t>OpConnect CS Dual Port 100 amp Bluetooth/Wi-Fi/Ethernet connection, wall-mount, 5 years parts only warranty, no network services, no maintenance plan</t>
  </si>
  <si>
    <t>CS-100-NB-D</t>
  </si>
  <si>
    <t>OpConnect CS Dual Port 100 amp Cellular connection, wall-mount, 5 years parts only warranty, no network services, no maintenance plan</t>
  </si>
  <si>
    <t>CS-100-NC-D</t>
  </si>
  <si>
    <t>OpConnect Ruggedized HCS 40 Amp Dual Pedestal</t>
  </si>
  <si>
    <t>OpConnect Ruggedized HCS Dual Port 40 amp Bluetooth/Wi-Fi/Ethernet connection, Pedestal-mount, 5 years parts only warranty, no network services, no maintenance plan</t>
  </si>
  <si>
    <t>HCS-40R-NB-DP</t>
  </si>
  <si>
    <t>OpConnect Ruggedized HCS Dual Port 40 amp Cellular connection, Pedestal-mount, 5 years parts only warranty, no network services, no maintenance plan</t>
  </si>
  <si>
    <t>HCS-40R-NC-DP</t>
  </si>
  <si>
    <t xml:space="preserve">OpConnect Ruggedized HCS 60 Amp Dual Pedestal </t>
  </si>
  <si>
    <t>OpConnect Ruggedized HCS Dual Port 60 amp Bluetooth/Wi-Fi/Ethernet connection, Pedestal-mount, 5 years parts only warranty, no network services, no maintenance plan</t>
  </si>
  <si>
    <t>HCS-60R-NB-DP</t>
  </si>
  <si>
    <t>OpConnect Ruggedized HCS Dual Port 60 amp Cellular connection, Pedestal-mount, 5 years parts only warranty, no network services, no maintenance plan</t>
  </si>
  <si>
    <t>HCS-60R-NC-DP</t>
  </si>
  <si>
    <t xml:space="preserve">OpConnect Ruggedized HCS 80 Amp Dual Pedestal </t>
  </si>
  <si>
    <t>OpConnect Ruggedized HCS Dual Port 80 amp Bluetooth/Wi-Fi/Ethernet connection, Pedestal-mount, 5 years parts only warranty, no network services, no maintenance plan</t>
  </si>
  <si>
    <t>HCS-80R-NB-DP</t>
  </si>
  <si>
    <t>OpConnect Ruggedized HCS Dual Port 80 amp Cellular connection, Pedestal-mount, 5 years parts only warranty, no network services, no maintenance plan</t>
  </si>
  <si>
    <t>HCS-80R-NC-DP</t>
  </si>
  <si>
    <t>OpConnect CS 100 Amp Dual Pedestal</t>
  </si>
  <si>
    <t>OpConnect CS Dual Port 100 amp Bluetooth/Wi-Fi/Ethernet connection, Pedestal-mount, 5 years parts only warranty, no network services, no maintenance plan</t>
  </si>
  <si>
    <t>CS-100-NB-DP</t>
  </si>
  <si>
    <t>OpConnect CS Dual Port 100 amp Cellular connection, Pedestal-mount, 5 years parts only warranty, no network services, no maintenance plan</t>
  </si>
  <si>
    <t>CS-100-NC-DP</t>
  </si>
  <si>
    <t xml:space="preserve">OpConnect Ruggedized HCS 40 Amp Single with Cord Management </t>
  </si>
  <si>
    <t>OpConnect Ruggedized HCS Single Port 40 amp Bluetooth/Wi-Fi/Ethernet connection, wall-mount with Cord Management, 5 years parts only warranty, no network services, no maintenance plan</t>
  </si>
  <si>
    <t>HCS-40R-NB-CMS</t>
  </si>
  <si>
    <t>OpConnect Ruggedized HCS Single Port 40 amp Cellular connection, wall-mount with Cord Management, 5 years parts only warranty, no network services, no maintenance plan</t>
  </si>
  <si>
    <t>HCS-40R-NC-CMS</t>
  </si>
  <si>
    <t xml:space="preserve">OpConnect Ruggedized HCS 60 Amp Single with Cord Management </t>
  </si>
  <si>
    <t>OpConnect Ruggedized HCS Single Port 60 amp Bluetooth/Wi-Fi/Ethernet connection, wall-mount with Cord Management, 5 years parts only warranty, no network services, no maintenance plan</t>
  </si>
  <si>
    <t>HCS-60R-NB-CMS</t>
  </si>
  <si>
    <t>OpConnect Ruggedized HCS Single Port 60 amp Cellular connection, wall-mount with Cord Management, 5 years parts only warranty, no network services, no maintenance plan</t>
  </si>
  <si>
    <t>HCS-60R-NC-CMS</t>
  </si>
  <si>
    <t xml:space="preserve">OpConnect Ruggedized HCS 80 Amp Single with Cord Management </t>
  </si>
  <si>
    <t>OpConnect Ruggedized HCS Single Port 80 amp Bluetooth/Wi-Fi/Ethernet connection, wall-mount with Cord Management, 5 years parts only warranty, no network services, no maintenance plan</t>
  </si>
  <si>
    <t>HCS-80R-NB-CMS</t>
  </si>
  <si>
    <t>OpConnect Ruggedized HCS Single Port 80 amp Cellular connection, wall-mount with Cord Management, 5 years parts only warranty, no network services, no maintenance plan</t>
  </si>
  <si>
    <t>HCS-80R-NC-CMS</t>
  </si>
  <si>
    <t xml:space="preserve">OpConnect CS 100 Amp Single with Cord Management </t>
  </si>
  <si>
    <t>OpConnect CS Single Port 100 amp Bluetooth/Wi-Fi/Ethernet connection, wall-mount with Cord Management, 5 years parts only warranty, no network services, no maintenance plan</t>
  </si>
  <si>
    <t>CS-100-NB-CMS</t>
  </si>
  <si>
    <t>OpConnect CS Single Port 100 amp Cellular connection, wall-mount with Cord Management, 5 years parts only warranty, no network services, no maintenance plan</t>
  </si>
  <si>
    <t>CS-100-NC-CMS</t>
  </si>
  <si>
    <t>OpConnect Ruggedized HCS 40 Amp Single with Cord Management Pedestal</t>
  </si>
  <si>
    <t>OpConnect Ruggedized HCS Single Port 40 amp Bluetooth/Wi-Fi/Ethernet connection, Pedestal-mount with Cord Management, 5 years parts only warranty, no network services, no maintenance plan</t>
  </si>
  <si>
    <t>HCS-40R-NB-P-CMS</t>
  </si>
  <si>
    <t>OpConnect Ruggedized HCS Single Port 40 amp Cellular connection, Pedestal-mount with Cord Management, 5 years parts only warranty, no network services, no maintenance plan</t>
  </si>
  <si>
    <t>HCS-40R-NC-P-CMS</t>
  </si>
  <si>
    <t xml:space="preserve">OpConnect Ruggedized HCS 60 Amp Single with Cord Management Pedestal </t>
  </si>
  <si>
    <t>OpConnect Ruggedized HCS Single Port 60 amp Bluetooth/Wi-Fi/Ethernet connection, pedestal-mount with Cord Management, 5 years parts only warranty, no network services, no maintenance plan</t>
  </si>
  <si>
    <t>HCS-60R-NB-P-CMS</t>
  </si>
  <si>
    <t>OpConnect Ruggedized HCS Single Port 60 amp Cellular connection, pedestal-mount with Cord Management, 5 years parts only warranty, no network services, no maintenance plan</t>
  </si>
  <si>
    <t>HCS-60R-NC-P-CMS</t>
  </si>
  <si>
    <t xml:space="preserve">OpConnect Ruggedized HCS 80 Amp Single with Cord Management Pedestal </t>
  </si>
  <si>
    <t>OpConnect Ruggedized HCS Single Port 80 amp Bluetooth/Wi-Fi/Ethernet connection, pedestal-mount with Cord Management, 5 years parts only warranty, no network services, no maintenance plan</t>
  </si>
  <si>
    <t>HCS-80R-NB-P-CMS</t>
  </si>
  <si>
    <t>OpConnect Ruggedized HCS Single Port 80 amp Cellular connection, pedestal-mount with Cord Management, 5 years parts only warranty, no network services, no maintenance plan</t>
  </si>
  <si>
    <t>HCS-80R-NC-P-CMS</t>
  </si>
  <si>
    <t>OpConnect CS 100 Amp Single with Cord Management Pedestal</t>
  </si>
  <si>
    <t>OpConnect CS Single Port 100 amp Bluetooth/Wi-Fi/Ethernet connection, Pedestal-mount with Cord Management, 5 years parts only warranty, no network services, no maintenance plan</t>
  </si>
  <si>
    <t>CS-100-NB-P-CMS</t>
  </si>
  <si>
    <t>OpConnect CS Single Port 100 amp Cellular connection, Pedestal-mount with Cord Management, 5 years parts only warranty, no network services, no maintenance plan</t>
  </si>
  <si>
    <t>CS-100-NC-P-CMS</t>
  </si>
  <si>
    <t xml:space="preserve">OpConnect Ruggedized HCS 40 Amp Dual with Cord Management </t>
  </si>
  <si>
    <t>OpConnect Ruggedized HCS Dual Port 40 amp Bluetooth/Wi-Fi/Ethernet connection, Pedestal-mount with Cord Management, 5 years parts only warranty, no network services, no maintenance plan</t>
  </si>
  <si>
    <t>HCS-40R-NB-D-CMS</t>
  </si>
  <si>
    <t>OpConnect Ruggedized HCS Dual Port 40 amp Cellular connection, Pedesstal-mount with Cord Management, 5 years parts only warranty, no network services, no maintenance plan</t>
  </si>
  <si>
    <t>HCS-40R-NC-D-CMS</t>
  </si>
  <si>
    <t xml:space="preserve">OpConnect Ruggedized HCS 60 Amp Dual with Cord Management </t>
  </si>
  <si>
    <t>HCS-60R-NB-D-CMS</t>
  </si>
  <si>
    <t>HCS-60R-NC-D-CMS</t>
  </si>
  <si>
    <t xml:space="preserve">OpConnect Ruggedized HCS 80 Amp Dual with Cord Management </t>
  </si>
  <si>
    <t>HCS-80R-NB-D-CMS</t>
  </si>
  <si>
    <t>HCS-80R-NC-D-CMS</t>
  </si>
  <si>
    <t xml:space="preserve">OpConnect CS 100 Amp Dual with Cord Management </t>
  </si>
  <si>
    <t>OpConnect CS Dual Port 100 amp Bluetooth/Wi-Fi/Ethernet connection, wall-mount with Cord Management, 5 years parts only warranty, no network services, no maintenance plan</t>
  </si>
  <si>
    <t>CS-100-NB-D-CMS</t>
  </si>
  <si>
    <t>OpConnect CS Dual Port 100 amp Cellular connection, wall-mount with Cord Management, 5 years parts only warranty, no network services, no maintenance plan</t>
  </si>
  <si>
    <t>CS-100-NC-D-CMS</t>
  </si>
  <si>
    <t>OpConnect Ruggedized HCS 40 Amp Dual with Cord Management Pedestal</t>
  </si>
  <si>
    <t>HCS-40R-NB-DP-CMS</t>
  </si>
  <si>
    <t>OpConnect Ruggedized HCS Dual Port 40 amp Cellular connection, Pedestal-mount with Cord Management, 5 years parts only warranty, no network services, no maintenance plan</t>
  </si>
  <si>
    <t>HCS-40R-NC-DP-CMS</t>
  </si>
  <si>
    <t xml:space="preserve">OpConnect Ruggedized HCS 60 Amp Dual with Cord Management Pedestal </t>
  </si>
  <si>
    <t>OpConnect Ruggedized HCS Dual Port 60 amp Bluetooth/Wi-Fi/Ethernet connection, Pedestal-mount with Cord Management, 5 years parts only warranty, no network services, no maintenance plan</t>
  </si>
  <si>
    <t>HCS-60R-NB-DP-CMS</t>
  </si>
  <si>
    <t>OpConnect Ruggedized HCS Dual Port 60 amp Cellular connection, Pedestal-mount with Cord Management, 5 years parts only warranty, no network services, no maintenance plan</t>
  </si>
  <si>
    <t>HCS-60R-NC-DP-CMS</t>
  </si>
  <si>
    <t xml:space="preserve">OpConnect Ruggedized HCS 80 Amp Dual with Cord Management Pedestal </t>
  </si>
  <si>
    <t>OpConnect Ruggedized HCS Dual Port 80 amp Bluetooth/Wi-Fi/Ethernet connection, Pedestal-mount with Cord Management, 5 years parts only warranty, no network services, no maintenance plan</t>
  </si>
  <si>
    <t>HCS-80R-NB-DP-CMS</t>
  </si>
  <si>
    <t>OpConnect Ruggedized HCS Dual Port 80 amp Cellular connection, Pedestal-mount with Cord Management, 5 years parts only warranty, no network services, no maintenance plan</t>
  </si>
  <si>
    <t>HCS-80R-NC-DP-CMS</t>
  </si>
  <si>
    <t>OpConnect CS 100 Amp Dual with Cord Management Pedestal</t>
  </si>
  <si>
    <t>OpConnect CS Dual Port 100 amp Bluetooth/Wi-Fi/Ethernet connection, Pedestal-mount with Cord Management, 5 years parts only warranty, no network services, no maintenance plan</t>
  </si>
  <si>
    <t>CS-100-NB-DP-CMS</t>
  </si>
  <si>
    <t>OpConnect CS Dual Port 100 amp Cellular connection, Pedestal-mount with Cord Management, 5 years parts only warranty, no network services, no maintenance plan</t>
  </si>
  <si>
    <t>CS-100-NC-DP-CMS</t>
  </si>
  <si>
    <t xml:space="preserve">OpConnect Ruggedized HCS 40 Amp Single with 1 year Maintenance </t>
  </si>
  <si>
    <t>OpConnect Ruggedized HCS Single Port 40 amp Bluetooth/Wi-Fi/Ethernet connection, wall-mount, 5 years parts only warranty, no network services, 1 year Maintenance plan</t>
  </si>
  <si>
    <t>HCS-40R-NB-1M-0N</t>
  </si>
  <si>
    <t>OpConnect Ruggedized HCS Single Port 40 amp Cellular connection, wall-mount, 5 years parts only warranty, no network services, 1 year Maintenance plan</t>
  </si>
  <si>
    <t>HCS-40R-NC-1M-0N</t>
  </si>
  <si>
    <t xml:space="preserve">OpConnect Ruggedized HCS 60 Amp Single with 1 year Maintenance </t>
  </si>
  <si>
    <t>OpConnect Ruggedized HCS Single Port 60 amp Bluetooth/Wi-Fi/Ethernet connection, wall-mount, 5 years parts only warranty, no network services, 1 year Maintenance plan</t>
  </si>
  <si>
    <t>HCS-60R-NB-1M-0N</t>
  </si>
  <si>
    <t>OpConnect Ruggedized HCS Single Port 60 amp Cellular connection, wall-mount, 5 years parts only warranty, no network services, 1 year Maintenance plan</t>
  </si>
  <si>
    <t>HCS-60R-NC-1M-0N</t>
  </si>
  <si>
    <t xml:space="preserve">OpConnect Ruggedized HCS 80 Amp Single with 1 year Maintenance </t>
  </si>
  <si>
    <t>OpConnect Ruggedized HCS Single Port 80 amp Bluetooth/Wi-Fi/Ethernet connection, wall-mount, 5 years parts only warranty, no network services, 1 year Maintenance plan</t>
  </si>
  <si>
    <t>HCS-80R-NB-1M-0N</t>
  </si>
  <si>
    <t>OpConnect Ruggedized HCS Single Port 80 amp Cellular connection, wall-mount, 5 years parts only warranty, no network services, 1 year Maintenance plan</t>
  </si>
  <si>
    <t>HCS-80R-NC-1M-0N</t>
  </si>
  <si>
    <t xml:space="preserve">OpConnect CS 100 Amp Single with 1 year Maintenance </t>
  </si>
  <si>
    <t>OpConnect CS Single Port 100 amp Bluetooth/Wi-Fi/Ethernet connection, wall-mount, 5 years parts only warranty, no network services, 1 year Maintenance plan</t>
  </si>
  <si>
    <t>CS-100-NB-1M-0N</t>
  </si>
  <si>
    <t>OpConnect CS Single Port 100 amp Cellular connection, wall-mount, 5 years parts only warranty, no network services, 1 year Maintenance plan</t>
  </si>
  <si>
    <t>CS-100-NC-1M-0N</t>
  </si>
  <si>
    <t>OpConnect Ruggedized HCS 40 Amp Single Pedestal with 1 year Maintenance</t>
  </si>
  <si>
    <t>OpConnect Ruggedized HCS Single Port 40 amp Bluetooth/Wi-Fi/Ethernet connection, Pedestal-mount, 5 years parts only warranty, no network services, 1 year Maintenance plan</t>
  </si>
  <si>
    <t>HCS-40R-NB-P-1M-0N</t>
  </si>
  <si>
    <t>OpConnect Ruggedized HCS Single Port 40 amp Cellular connection, Pedestal-mount, 5 years parts only warranty, no network services, 1 year Maintenance plan</t>
  </si>
  <si>
    <t>HCS-40R-NC-P-1M-0N</t>
  </si>
  <si>
    <t xml:space="preserve">OpConnect Ruggedized HCS 60 Amp Single Pedestal with 1 year Maintenance </t>
  </si>
  <si>
    <t>OpConnect Ruggedized HCS Single Port 60 amp Bluetooth/Wi-Fi/Ethernet connection, pedestal-mount, 5 years parts only warranty, no network services, 1 year Maintenance plan</t>
  </si>
  <si>
    <t>HCS-60R-NB-P-1M-0N</t>
  </si>
  <si>
    <t>OpConnect Ruggedized HCS Single Port 60 amp Cellular connection, pedestal-mount, 5 years parts only warranty, no network services, 1 year Maintenance plan</t>
  </si>
  <si>
    <t>HCS-60R-NC-P-1M-0N</t>
  </si>
  <si>
    <t xml:space="preserve">OpConnect Ruggedized HCS 80 Amp Single Pedestal with 1 year Maintenance </t>
  </si>
  <si>
    <t>OpConnect Ruggedized HCS Single Port 80 amp Bluetooth/Wi-Fi/Ethernet connection, pedestal-mount, 5 years parts only warranty, no network services, 1 year Maintenance plan</t>
  </si>
  <si>
    <t>HCS-80R-NB-P-1M-0N</t>
  </si>
  <si>
    <t>OpConnect Ruggedized HCS Single Port 80 amp Cellular connection, pedestal-mount, 5 years parts only warranty, no network services, 1 year Maintenance plan</t>
  </si>
  <si>
    <t>HCS-80R-NC-P-1M-0N</t>
  </si>
  <si>
    <t>OpConnect CS 100 Amp Single Pedestal with 1 year Maintenance</t>
  </si>
  <si>
    <t>OpConnect CS Single Port 100 amp Bluetooth/Wi-Fi/Ethernet connection, Pedestal-mount, 5 years parts only warranty, no network services, 1 year Maintenance plan</t>
  </si>
  <si>
    <t>CS-100-NB-P-1M-0N</t>
  </si>
  <si>
    <t>OpConnect CS Single Port 100 amp Cellular connection, Pedestal-mount, 5 years parts only warranty, no network services, 1 year Maintenance plan</t>
  </si>
  <si>
    <t>CS-100-NC-P-1M-0N</t>
  </si>
  <si>
    <t xml:space="preserve">OpConnect Ruggedized HCS 40 Amp Dual with 1 year Maintenance </t>
  </si>
  <si>
    <t>OpConnect Ruggedized HCS Dual Port 40 amp Bluetooth/Wi-Fi/Ethernet connection, wall-mount, 5 years parts only warranty, no network services, 1 year Maintenance plan</t>
  </si>
  <si>
    <t>HCS-40R-NB-D-1M-0N</t>
  </si>
  <si>
    <t>OpConnect Ruggedized HCS Dual Port 40 amp Cellular connection, wall-mount, 5 years parts only warranty, no network services, 1 year Maintenance plan</t>
  </si>
  <si>
    <t>HCS-40R-NC-D-1M-0N</t>
  </si>
  <si>
    <t xml:space="preserve">OpConnect Ruggedized HCS 60 Amp Dual with 1 year Maintenance </t>
  </si>
  <si>
    <t>OpConnect Ruggedized HCS Dual Port 60 amp Bluetooth/Wi-Fi/Ethernet connection, wall-mount, 5 years parts only warranty, no network services, 1 year Maintenance plan</t>
  </si>
  <si>
    <t>HCS-60R-NB-D-1M-0N</t>
  </si>
  <si>
    <t>OpConnect Ruggedized HCS Dual Port 60 amp Cellular connection, wall-mount, 5 years parts only warranty, no network services, 1 year Maintenance plan</t>
  </si>
  <si>
    <t>HCS-60R-NC-D-1M-0N</t>
  </si>
  <si>
    <t xml:space="preserve">OpConnect Ruggedized HCS 80 Amp Dual with 1 year Maintenance </t>
  </si>
  <si>
    <t>OpConnect Ruggedized HCS Dual Port 80 amp Bluetooth/Wi-Fi/Ethernet connection, wall-mount, 5 years parts only warranty, no network services, 1 year Maintenance plan</t>
  </si>
  <si>
    <t>HCS-80R-NB-D-1M-0N</t>
  </si>
  <si>
    <t>OpConnect Ruggedized HCS Dual Port 80 amp Cellular connection, wall-mount, 5 years parts only warranty, no network services, 1 year Maintenance plan</t>
  </si>
  <si>
    <t>HCS-80R-NC-D-1M-0N</t>
  </si>
  <si>
    <t xml:space="preserve">OpConnect CS 100 Amp Dual with 1 year Maintenance </t>
  </si>
  <si>
    <t>OpConnect CS Dual Port 100 amp Bluetooth/Wi-Fi/Ethernet connection, wall-mount, 5 years parts only warranty, no network services, 1 year Maintenance plan</t>
  </si>
  <si>
    <t>CS-100-NB-D-1M-0N</t>
  </si>
  <si>
    <t>OpConnect CS Dual Port 100 amp Cellular connection, wall-mount, 5 years parts only warranty, no network services, 1 year Maintenance plan</t>
  </si>
  <si>
    <t>CS-100-NC-D-1M-0N</t>
  </si>
  <si>
    <t>OpConnect Ruggedized HCS 40 Amp Dual Pedestal with 1 year Maintenance</t>
  </si>
  <si>
    <t>OpConnect Ruggedized HCS Dual Port 40 amp Bluetooth/Wi-Fi/Ethernet connection, Pedestal-mount, 5 years parts only warranty, no network services, 1 year Maintenance plan</t>
  </si>
  <si>
    <t>HCS-40R-NB-DP-1M-0N</t>
  </si>
  <si>
    <t>OpConnect Ruggedized HCS Dual Port 40 amp Cellular connection, Pedestal-mount, 5 years parts only warranty, no network services, 1 year Maintenance plan</t>
  </si>
  <si>
    <t>HCS-40R-NC-DP-1M-0N</t>
  </si>
  <si>
    <t xml:space="preserve">OpConnect Ruggedized HCS 60 Amp Dual Pedestal with 1 year Maintenance </t>
  </si>
  <si>
    <t>OpConnect Ruggedized HCS Dual Port 60 amp Bluetooth/Wi-Fi/Ethernet connection, Pedestal-mount, 5 years parts only warranty, no network services, 1 year Maintenance plan</t>
  </si>
  <si>
    <t>HCS-60R-NB-DP-1M-0N</t>
  </si>
  <si>
    <t>OpConnect Ruggedized HCS Dual Port 60 amp Cellular connection, Pedestal-mount, 5 years parts only warranty, no network services, 1 year Maintenance plan</t>
  </si>
  <si>
    <t>HCS-60R-NC-DP-1M-0N</t>
  </si>
  <si>
    <t xml:space="preserve">OpConnect Ruggedized HCS 80 Amp Dual Pedestal with 1 year Maintenance </t>
  </si>
  <si>
    <t>OpConnect Ruggedized HCS Dual Port 80 amp Bluetooth/Wi-Fi/Ethernet connection, Pedestal-mount, 5 years parts only warranty, no network services, 1 year Maintenance plan</t>
  </si>
  <si>
    <t>HCS-80R-NB-DP-1M-0N</t>
  </si>
  <si>
    <t>OpConnect Ruggedized HCS Dual Port 80 amp Cellular connection, Pedestal-mount, 5 years parts only warranty, no network services, 1 year Maintenance plan</t>
  </si>
  <si>
    <t>HCS-80R-NC-DP-1M-0N</t>
  </si>
  <si>
    <t>OpConnect CS 100 Amp Dual Pedestal with 1 year Maintenance</t>
  </si>
  <si>
    <t>OpConnect CS Dual Port 100 amp Bluetooth/Wi-Fi/Ethernet connection, Pedestal-mount, 5 years parts only warranty, no network services, 1 year Maintenance plan</t>
  </si>
  <si>
    <t>CS-100-NB-DP-1M-0N</t>
  </si>
  <si>
    <t>OpConnect CS Dual Port 100 amp Cellular connection, Pedestal-mount, 5 years parts only warranty, no network services, 1 year Maintenance plan</t>
  </si>
  <si>
    <t>CS-100-NC-DP-1M-0N</t>
  </si>
  <si>
    <t xml:space="preserve">OpConnect Ruggedized HCS 40 Amp Single with Cord Management with 1 year Maintenance </t>
  </si>
  <si>
    <t>OpConnect Ruggedized HCS Single Port 40 amp Bluetooth/Wi-Fi/Ethernet connection, wall-mount with Cord Management, 5 years parts only warranty, no network services, 1 year Maintenance plan</t>
  </si>
  <si>
    <t>HCS-40R-NB-CMS-1M-0N</t>
  </si>
  <si>
    <t>OpConnect Ruggedized HCS Single Port 40 amp Cellular connection, wall-mount with Cord Management, 5 years parts only warranty, no network services, 1 year Maintenance plan</t>
  </si>
  <si>
    <t>HCS-40R-NC-CMS-1M-0N</t>
  </si>
  <si>
    <t xml:space="preserve">OpConnect Ruggedized HCS 60 Amp Single with Cord Management with 1 year Maintenance </t>
  </si>
  <si>
    <t>OpConnect Ruggedized HCS Single Port 60 amp Bluetooth/Wi-Fi/Ethernet connection, wall-mount with Cord Management, 5 years parts only warranty, no network services, 1 year Maintenance plan</t>
  </si>
  <si>
    <t>HCS-60R-NB-CMS-1M-0N</t>
  </si>
  <si>
    <t>OpConnect Ruggedized HCS Single Port 60 amp Cellular connection, wall-mount with Cord Management, 5 years parts only warranty, no network services, 1 year Maintenance plan</t>
  </si>
  <si>
    <t>HCS-60R-NC-CMS-1M-0N</t>
  </si>
  <si>
    <t xml:space="preserve">OpConnect Ruggedized HCS 80 Amp Single with Cord Management with 1 year Maintenance </t>
  </si>
  <si>
    <t>OpConnect Ruggedized HCS Single Port 80 amp Bluetooth/Wi-Fi/Ethernet connection, wall-mount with Cord Management, 5 years parts only warranty, no network services, 1 year Maintenance plan</t>
  </si>
  <si>
    <t>HCS-80R-NB-CMS-1M-0N</t>
  </si>
  <si>
    <t>OpConnect Ruggedized HCS Single Port 80 amp Cellular connection, wall-mount with Cord Management, 5 years parts only warranty, no network services, 1 year Maintenance plan</t>
  </si>
  <si>
    <t>HCS-80R-NC-CMS-1M-0N</t>
  </si>
  <si>
    <t xml:space="preserve">OpConnect CS 100 Amp Single with Cord Management with 1 year Maintenance </t>
  </si>
  <si>
    <t>OpConnect CS Single Port 100 amp Bluetooth/Wi-Fi/Ethernet connection, wall-mount with Cord Management, 5 years parts only warranty, no network services, 1 year Maintenance plan</t>
  </si>
  <si>
    <t>CS-100-NB-CMS-1M-0N</t>
  </si>
  <si>
    <t>OpConnect CS Single Port 100 amp Cellular connection, wall-mount with Cord Management, 5 years parts only warranty, no network services, 1 year Maintenance plan</t>
  </si>
  <si>
    <t>CS-100-NC-CMS-1M-0N</t>
  </si>
  <si>
    <t>OpConnect Ruggedized HCS 40 Amp Single with Cord Management Pedestal with 1 year Maintenance</t>
  </si>
  <si>
    <t>OpConnect Ruggedized HCS Single Port 40 amp Bluetooth/Wi-Fi/Ethernet connection, Pedestal-mount with Cord Management, 5 years parts only warranty, no network services, 1 year Maintenance plan</t>
  </si>
  <si>
    <t>HCS-40R-NB-P-CMS-1M-0N</t>
  </si>
  <si>
    <t>OpConnect Ruggedized HCS Single Port 40 amp Cellular connection, Pedestal-mount with Cord Management, 5 years parts only warranty, no network services, 1 year Maintenance plan</t>
  </si>
  <si>
    <t>HCS-40R-NC-P-CMS-1M-0N</t>
  </si>
  <si>
    <t xml:space="preserve">OpConnect Ruggedized HCS 60 Amp Single with Cord Management Pedestal with 1 year Maintenance </t>
  </si>
  <si>
    <t>OpConnect Ruggedized HCS Single Port 60 amp Bluetooth/Wi-Fi/Ethernet connection, pedestal-mount with Cord Management, 5 years parts only warranty, no network services, 1 year Maintenance plan</t>
  </si>
  <si>
    <t>HCS-60R-NB-P-CMS-1M-0N</t>
  </si>
  <si>
    <t>OpConnect Ruggedized HCS Single Port 60 amp Cellular connection, pedestal-mount with Cord Management, 5 years parts only warranty, no network services, 1 year Maintenance plan</t>
  </si>
  <si>
    <t>HCS-60R-NC-P-CMS-1M-0N</t>
  </si>
  <si>
    <t xml:space="preserve">OpConnect Ruggedized HCS 80 Amp Single with Cord Management Pedestal with 1 year Maintenance </t>
  </si>
  <si>
    <t>OpConnect Ruggedized HCS Single Port 80 amp Bluetooth/Wi-Fi/Ethernet connection, pedestal-mount with Cord Management, 5 years parts only warranty, no network services, 1 year Maintenance plan</t>
  </si>
  <si>
    <t>HCS-80R-NB-P-CMS-1M-0N</t>
  </si>
  <si>
    <t>OpConnect Ruggedized HCS Single Port 80 amp Cellular connection, pedestal-mount with Cord Management, 5 years parts only warranty, no network services, 1 year Maintenance plan</t>
  </si>
  <si>
    <t>HCS-80R-NC-P-CMS-1M-0N</t>
  </si>
  <si>
    <t>OpConnect CS 100 Amp Single with Cord Management Pedestal with 1 year Maintenance</t>
  </si>
  <si>
    <t>OpConnect CS Single Port 100 amp Bluetooth/Wi-Fi/Ethernet connection, Pedestal-mount with Cord Management, 5 years parts only warranty, no network services, 1 year Maintenance plan</t>
  </si>
  <si>
    <t>CS-100-NB-P-CMS-1M-0N</t>
  </si>
  <si>
    <t>OpConnect CS Single Port 100 amp Cellular connection, Pedestal-mount with Cord Management, 5 years parts only warranty, no network services, 1 year Maintenance plan</t>
  </si>
  <si>
    <t>CS-100-NC-P-CMS-1M-0N</t>
  </si>
  <si>
    <t xml:space="preserve">OpConnect Ruggedized HCS 40 Amp Dual with Cord Management with 1 year Maintenance </t>
  </si>
  <si>
    <t>OpConnect Ruggedized HCS Dual Port 40 amp Bluetooth/Wi-Fi/Ethernet connection, Pedestal-mount with Cord Management, 5 years parts only warranty, no network services, 1 year Maintenance plan</t>
  </si>
  <si>
    <t>HCS-40R-NB-D-CMS-1M-0N</t>
  </si>
  <si>
    <t>OpConnect Ruggedized HCS Dual Port 40 amp Cellular connection, Pedesstal-mount with Cord Management, 5 years parts only warranty, no network services, 1 year Maintenance plan</t>
  </si>
  <si>
    <t>HCS-40R-NC-D-CMS-1M-0N</t>
  </si>
  <si>
    <t xml:space="preserve">OpConnect Ruggedized HCS 60 Amp Dual with Cord Management with 1 year Maintenance </t>
  </si>
  <si>
    <t>HCS-60R-NB-D-CMS-1M-0N</t>
  </si>
  <si>
    <t>HCS-60R-NC-D-CMS-1M-0N</t>
  </si>
  <si>
    <t xml:space="preserve">OpConnect Ruggedized HCS 80 Amp Dual with Cord Management with 1 year Maintenance </t>
  </si>
  <si>
    <t>HCS-80R-NB-D-CMS-1M-0N</t>
  </si>
  <si>
    <t>HCS-80R-NC-D-CMS-1M-0N</t>
  </si>
  <si>
    <t xml:space="preserve">OpConnect CS 100 Amp Dual with Cord Management with 1 year Maintenance </t>
  </si>
  <si>
    <t>OpConnect CS Dual Port 100 amp Bluetooth/Wi-Fi/Ethernet connection, wall-mount with Cord Management, 5 years parts only warranty, no network services, 1 year Maintenance plan</t>
  </si>
  <si>
    <t>CS-100-NB-D-CMS-1M-0N</t>
  </si>
  <si>
    <t>OpConnect CS Dual Port 100 amp Cellular connection, wall-mount with Cord Management, 5 years parts only warranty, no network services, 1 year Maintenance plan</t>
  </si>
  <si>
    <t>CS-100-NC-D-CMS-1M-0N</t>
  </si>
  <si>
    <t>OpConnect Ruggedized HCS 40 Amp Dual with Cord Management Pedestal with 1 year Maintenance</t>
  </si>
  <si>
    <t>HCS-40R-NB-DP-CMS-1M-0N</t>
  </si>
  <si>
    <t>OpConnect Ruggedized HCS Dual Port 40 amp Cellular connection, Pedestal-mount with Cord Management, 5 years parts only warranty, no network services, 1 year Maintenance plan</t>
  </si>
  <si>
    <t>HCS-40R-NC-DP-CMS-1M-0N</t>
  </si>
  <si>
    <t xml:space="preserve">OpConnect Ruggedized HCS 60 Amp Dual with Cord Management Pedestal with 1 year Maintenance </t>
  </si>
  <si>
    <t>OpConnect Ruggedized HCS Dual Port 60 amp Bluetooth/Wi-Fi/Ethernet connection, Pedestal-mount with Cord Management, 5 years parts only warranty, no network services, 1 year Maintenance plan</t>
  </si>
  <si>
    <t>HCS-60R-NB-DP-CMS-1M-0N</t>
  </si>
  <si>
    <t>OpConnect Ruggedized HCS Dual Port 60 amp Cellular connection, Pedestal-mount with Cord Management, 5 years parts only warranty, no network services, 1 year Maintenance plan</t>
  </si>
  <si>
    <t>HCS-60R-NC-DP-CMS-1M-0N</t>
  </si>
  <si>
    <t xml:space="preserve">OpConnect Ruggedized HCS 80 Amp Dual with Cord Management Pedestal with 1 year Maintenance </t>
  </si>
  <si>
    <t>OpConnect Ruggedized HCS Dual Port 80 amp Bluetooth/Wi-Fi/Ethernet connection, Pedestal-mount with Cord Management, 5 years parts only warranty, no network services, 1 year Maintenance plan</t>
  </si>
  <si>
    <t>HCS-80R-NB-DP-CMS-1M-0N</t>
  </si>
  <si>
    <t>OpConnect Ruggedized HCS Dual Port 80 amp Cellular connection, Pedestal-mount with Cord Management, 5 years parts only warranty, no network services, 1 year Maintenance plan</t>
  </si>
  <si>
    <t>HCS-80R-NC-DP-CMS-1M-0N</t>
  </si>
  <si>
    <t>OpConnect CS 100 Amp Dual with Cord Management Pedestal with 1 year Maintenance</t>
  </si>
  <si>
    <t>OpConnect CS Dual Port 100 amp Bluetooth/Wi-Fi/Ethernet connection, Pedestal-mount with Cord Management, 5 years parts only warranty, no network services, 1 year Maintenance plan</t>
  </si>
  <si>
    <t>CS-100-NB-DP-CMS-1M-0N</t>
  </si>
  <si>
    <t>OpConnect CS Dual Port 100 amp Cellular connection, Pedestal-mount with Cord Management, 5 years parts only warranty, no network services, 1 year Maintenance plan</t>
  </si>
  <si>
    <t>CS-100-NC-DP-CMS-1M-0N</t>
  </si>
  <si>
    <t xml:space="preserve">OpConnect Ruggedized HCS 40 Amp Single with 1 year Maintenance &amp; 1 year Network </t>
  </si>
  <si>
    <t>OpConnect Ruggedized HCS Single Port 40 amp Bluetooth/Wi-Fi/Ethernet connection, wall-mount, 5 years parts only warranty, 1 year Network services, 1 year Maintenance plan</t>
  </si>
  <si>
    <t>HCS-40R-NB-1M-1N</t>
  </si>
  <si>
    <t>OpConnect Ruggedized HCS Single Port 40 amp Cellular connection, wall-mount, 5 years parts only warranty, 1 year Network services, 1 year Maintenance plan</t>
  </si>
  <si>
    <t>HCS-40R-NC-1M-1N</t>
  </si>
  <si>
    <t xml:space="preserve">OpConnect Ruggedized HCS 60 Amp Single with 1 year Maintenance &amp; 1 year Network </t>
  </si>
  <si>
    <t>OpConnect Ruggedized HCS Single Port 60 amp Bluetooth/Wi-Fi/Ethernet connection, wall-mount, 5 years parts only warranty, 1 year Network services, 1 year Maintenance plan</t>
  </si>
  <si>
    <t>HCS-60R-NB-1M-1N</t>
  </si>
  <si>
    <t>OpConnect Ruggedized HCS Single Port 60 amp Cellular connection, wall-mount, 5 years parts only warranty, 1 year Network services, 1 year Maintenance plan</t>
  </si>
  <si>
    <t>HCS-60R-NC-1M-1N</t>
  </si>
  <si>
    <t xml:space="preserve">OpConnect Ruggedized HCS 80 Amp Single with 1 year Maintenance &amp; 1 year Network </t>
  </si>
  <si>
    <t>OpConnect Ruggedized HCS Single Port 80 amp Bluetooth/Wi-Fi/Ethernet connection, wall-mount, 5 years parts only warranty, 1 year Network services, 1 year Maintenance plan</t>
  </si>
  <si>
    <t>HCS-80R-NB-1M-1N</t>
  </si>
  <si>
    <t>OpConnect Ruggedized HCS Single Port 80 amp Cellular connection, wall-mount, 5 years parts only warranty, 1 year Network services, 1 year Maintenance plan</t>
  </si>
  <si>
    <t>HCS-80R-NC-1M-1N</t>
  </si>
  <si>
    <t xml:space="preserve">OpConnect CS 100 Amp Single with 1 year Maintenance &amp; 1 year Network </t>
  </si>
  <si>
    <t>OpConnect CS Single Port 100 amp Bluetooth/Wi-Fi/Ethernet connection, wall-mount, 5 years parts only warranty, 1 year Network services, 1 year Maintenance plan</t>
  </si>
  <si>
    <t>CS-100-NB-1M-1N</t>
  </si>
  <si>
    <t>OpConnect CS Single Port 100 amp Cellular connection, wall-mount, 5 years parts only warranty, 1 year Network services, 1 year Maintenance plan</t>
  </si>
  <si>
    <t>CS-100-NC-1M-1N</t>
  </si>
  <si>
    <t>OpConnect Ruggedized HCS 40 Amp Single Pedestal with 1 year Maintenance &amp; 1 year Network</t>
  </si>
  <si>
    <t>OpConnect Ruggedized HCS Single Port 40 amp Bluetooth/Wi-Fi/Ethernet connection, Pedestal-mount, 5 years parts only warranty, 1 year Network services, 1 year Maintenance plan</t>
  </si>
  <si>
    <t>HCS-40R-NB-P-1M-1N</t>
  </si>
  <si>
    <t>OpConnect Ruggedized HCS Single Port 40 amp Cellular connection, Pedestal-mount, 5 years parts only warranty, 1 year Network services, 1 year Maintenance plan</t>
  </si>
  <si>
    <t>HCS-40R-NC-P-1M-1N</t>
  </si>
  <si>
    <t xml:space="preserve">OpConnect Ruggedized HCS 60 Amp Single Pedestal with 1 year Maintenance &amp; 1 year Network </t>
  </si>
  <si>
    <t>OpConnect Ruggedized HCS Single Port 60 amp Bluetooth/Wi-Fi/Ethernet connection, pedestal-mount, 5 years parts only warranty, 1 year Network services, 1 year Maintenance plan</t>
  </si>
  <si>
    <t>HCS-60R-NB-P-1M-1N</t>
  </si>
  <si>
    <t>OpConnect Ruggedized HCS Single Port 60 amp Cellular connection, pedestal-mount, 5 years parts only warranty, 1 year Network services, 1 year Maintenance plan</t>
  </si>
  <si>
    <t>HCS-60R-NC-P-1M-1N</t>
  </si>
  <si>
    <t xml:space="preserve">OpConnect Ruggedized HCS 80 Amp Single Pedestal with 1 year Maintenance &amp; 1 year Network </t>
  </si>
  <si>
    <t>OpConnect Ruggedized HCS Single Port 80 amp Bluetooth/Wi-Fi/Ethernet connection, pedestal-mount, 5 years parts only warranty, 1 year Network services, 1 year Maintenance plan</t>
  </si>
  <si>
    <t>HCS-80R-NB-P-1M-1N</t>
  </si>
  <si>
    <t>OpConnect Ruggedized HCS Single Port 80 amp Cellular connection, pedestal-mount, 5 years parts only warranty, 1 year Network services, 1 year Maintenance plan</t>
  </si>
  <si>
    <t>HCS-80R-NC-P-1M-1N</t>
  </si>
  <si>
    <t>OpConnect CS 100 Amp Single Pedestal with 1 year Maintenance &amp; 1 year Network</t>
  </si>
  <si>
    <t>OpConnect CS Single Port 100 amp Bluetooth/Wi-Fi/Ethernet connection, Pedestal-mount, 5 years parts only warranty, 1 year Network services, 1 year Maintenance plan</t>
  </si>
  <si>
    <t>CS-100-NB-P-1M-1N</t>
  </si>
  <si>
    <t>OpConnect CS Single Port 100 amp Cellular connection, Pedestal-mount, 5 years parts only warranty, 1 year Network services, 1 year Maintenance plan</t>
  </si>
  <si>
    <t>CS-100-NC-P-1M-1N</t>
  </si>
  <si>
    <t xml:space="preserve">OpConnect Ruggedized HCS 40 Amp Dual with 1 year Maintenance &amp; 1 year Network </t>
  </si>
  <si>
    <t>OpConnect Ruggedized HCS Dual Port 40 amp Bluetooth/Wi-Fi/Ethernet connection, wall-mount, 5 years parts only warranty, 1 year Network services, 1 year Maintenance plan</t>
  </si>
  <si>
    <t>HCS-40R-NB-D-1M-1N</t>
  </si>
  <si>
    <t>OpConnect Ruggedized HCS Dual Port 40 amp Cellular connection, wall-mount, 5 years parts only warranty, 1 year Network services, 1 year Maintenance plan</t>
  </si>
  <si>
    <t>HCS-40R-NC-D-1M-1N</t>
  </si>
  <si>
    <t xml:space="preserve">OpConnect Ruggedized HCS 60 Amp Dual with 1 year Maintenance &amp; 1 year Network </t>
  </si>
  <si>
    <t>OpConnect Ruggedized HCS Dual Port 60 amp Bluetooth/Wi-Fi/Ethernet connection, wall-mount, 5 years parts only warranty, 1 year Network services, 1 year Maintenance plan</t>
  </si>
  <si>
    <t>HCS-60R-NB-D-1M-1N</t>
  </si>
  <si>
    <t>OpConnect Ruggedized HCS Dual Port 60 amp Cellular connection, wall-mount, 5 years parts only warranty, 1 year Network services, 1 year Maintenance plan</t>
  </si>
  <si>
    <t>HCS-60R-NC-D-1M-1N</t>
  </si>
  <si>
    <t xml:space="preserve">OpConnect Ruggedized HCS 80 Amp Dual with 1 year Maintenance &amp; 1 year Network </t>
  </si>
  <si>
    <t>OpConnect Ruggedized HCS Dual Port 80 amp Bluetooth/Wi-Fi/Ethernet connection, wall-mount, 5 years parts only warranty, 1 year Network services, 1 year Maintenance plan</t>
  </si>
  <si>
    <t>HCS-80R-NB-D-1M-1N</t>
  </si>
  <si>
    <t>OpConnect Ruggedized HCS Dual Port 80 amp Cellular connection, wall-mount, 5 years parts only warranty, 1 year Network services, 1 year Maintenance plan</t>
  </si>
  <si>
    <t>HCS-80R-NC-D-1M-1N</t>
  </si>
  <si>
    <t xml:space="preserve">OpConnect CS 100 Amp Dual with 1 year Maintenance &amp; 1 year Network </t>
  </si>
  <si>
    <t>OpConnect CS Dual Port 100 amp Bluetooth/Wi-Fi/Ethernet connection, wall-mount, 5 years parts only warranty, 1 year Network services, 1 year Maintenance plan</t>
  </si>
  <si>
    <t>CS-100-NB-D-1M-1N</t>
  </si>
  <si>
    <t>OpConnect CS Dual Port 100 amp Cellular connection, wall-mount, 5 years parts only warranty, 1 year Network services, 1 year Maintenance plan</t>
  </si>
  <si>
    <t>CS-100-NC-D-1M-1N</t>
  </si>
  <si>
    <t>OpConnect Ruggedized HCS 40 Amp Dual Pedestal with 1 year Maintenance &amp; 1 year Network</t>
  </si>
  <si>
    <t>OpConnect Ruggedized HCS Dual Port 40 amp Bluetooth/Wi-Fi/Ethernet connection, Pedestal-mount, 5 years parts only warranty, 1 year Network services, 1 year Maintenance plan</t>
  </si>
  <si>
    <t>HCS-40R-NB-DP-1M-1N</t>
  </si>
  <si>
    <t>OpConnect Ruggedized HCS Dual Port 40 amp Cellular connection, Pedestal-mount, 5 years parts only warranty, 1 year Network services, 1 year Maintenance plan</t>
  </si>
  <si>
    <t>HCS-40R-NC-DP-1M-1N</t>
  </si>
  <si>
    <t xml:space="preserve">OpConnect Ruggedized HCS 60 Amp Dual Pedestal with 1 year Maintenance &amp; 1 year Network </t>
  </si>
  <si>
    <t>OpConnect Ruggedized HCS Dual Port 60 amp Bluetooth/Wi-Fi/Ethernet connection, Pedestal-mount, 5 years parts only warranty, 1 year Network services, 1 year Maintenance plan</t>
  </si>
  <si>
    <t>HCS-60R-NB-DP-1M-1N</t>
  </si>
  <si>
    <t>OpConnect Ruggedized HCS Dual Port 60 amp Cellular connection, Pedestal-mount, 5 years parts only warranty, 1 year Network services, 1 year Maintenance plan</t>
  </si>
  <si>
    <t>HCS-60R-NC-DP-1M-1N</t>
  </si>
  <si>
    <t xml:space="preserve">OpConnect Ruggedized HCS 80 Amp Dual Pedestal with 1 year Maintenance &amp; 1 year Network </t>
  </si>
  <si>
    <t>OpConnect Ruggedized HCS Dual Port 80 amp Bluetooth/Wi-Fi/Ethernet connection, Pedestal-mount, 5 years parts only warranty, 1 year Network services, 1 year Maintenance plan</t>
  </si>
  <si>
    <t>HCS-80R-NB-DP-1M-1N</t>
  </si>
  <si>
    <t>OpConnect Ruggedized HCS Dual Port 80 amp Cellular connection, Pedestal-mount, 5 years parts only warranty, 1 year Network services, 1 year Maintenance plan</t>
  </si>
  <si>
    <t>HCS-80R-NC-DP-1M-1N</t>
  </si>
  <si>
    <t>OpConnect CS 100 Amp Dual Pedestal with 1 year Maintenance &amp; 1 year Network</t>
  </si>
  <si>
    <t>OpConnect CS Dual Port 100 amp Bluetooth/Wi-Fi/Ethernet connection, Pedestal-mount, 5 years parts only warranty, 1 year Network services, 1 year Maintenance plan</t>
  </si>
  <si>
    <t>CS-100-NB-DP-1M-1N</t>
  </si>
  <si>
    <t>OpConnect CS Dual Port 100 amp Cellular connection, Pedestal-mount, 5 years parts only warranty, 1 year Network services, 1 year Maintenance plan</t>
  </si>
  <si>
    <t>CS-100-NC-DP-1M-1N</t>
  </si>
  <si>
    <t xml:space="preserve">OpConnect Ruggedized HCS 40 Amp Single with Cord Management with 1 year Maintenance &amp; 1 year Network </t>
  </si>
  <si>
    <t>OpConnect Ruggedized HCS Single Port 40 amp Bluetooth/Wi-Fi/Ethernet connection, wall-mount with Cord Management, 5 years parts only warranty, 1 year Network services, 1 year Maintenance plan</t>
  </si>
  <si>
    <t>HCS-40R-NB-CMS-1M-1N</t>
  </si>
  <si>
    <t>OpConnect Ruggedized HCS Single Port 40 amp Cellular connection, wall-mount with Cord Management, 5 years parts only warranty, 1 year Network services, 1 year Maintenance plan</t>
  </si>
  <si>
    <t>HCS-40R-NC-CMS-1M-1N</t>
  </si>
  <si>
    <t xml:space="preserve">OpConnect Ruggedized HCS 60 Amp Single with Cord Management with 1 year Maintenance &amp; 1 year Network </t>
  </si>
  <si>
    <t>OpConnect Ruggedized HCS Single Port 60 amp Bluetooth/Wi-Fi/Ethernet connection, wall-mount with Cord Management, 5 years parts only warranty, 1 year Network services, 1 year Maintenance plan</t>
  </si>
  <si>
    <t>HCS-60R-NB-CMS-1M-1N</t>
  </si>
  <si>
    <t>OpConnect Ruggedized HCS Single Port 60 amp Cellular connection, wall-mount with Cord Management, 5 years parts only warranty, 1 year Network services, 1 year Maintenance plan</t>
  </si>
  <si>
    <t>HCS-60R-NC-CMS-1M-1N</t>
  </si>
  <si>
    <t xml:space="preserve">OpConnect Ruggedized HCS 80 Amp Single with Cord Management with 1 year Maintenance &amp; 1 year Network </t>
  </si>
  <si>
    <t>OpConnect Ruggedized HCS Single Port 80 amp Bluetooth/Wi-Fi/Ethernet connection, wall-mount with Cord Management, 5 years parts only warranty, 1 year Network services, 1 year Maintenance plan</t>
  </si>
  <si>
    <t>HCS-80R-NB-CMS-1M-1N</t>
  </si>
  <si>
    <t>OpConnect Ruggedized HCS Single Port 80 amp Cellular connection, wall-mount with Cord Management, 5 years parts only warranty, 1 year Network services, 1 year Maintenance plan</t>
  </si>
  <si>
    <t>HCS-80R-NC-CMS-1M-1N</t>
  </si>
  <si>
    <t xml:space="preserve">OpConnect CS 100 Amp Single with Cord Management with 1 year Maintenance &amp; 1 year Network </t>
  </si>
  <si>
    <t>OpConnect CS Single Port 100 amp Bluetooth/Wi-Fi/Ethernet connection, wall-mount with Cord Management, 5 years parts only warranty, 1 year Network services, 1 year Maintenance plan</t>
  </si>
  <si>
    <t>CS-100-NB-CMS-1M-1N</t>
  </si>
  <si>
    <t>OpConnect CS Single Port 100 amp Cellular connection, wall-mount with Cord Management, 5 years parts only warranty, 1 year Network services, 1 year Maintenance plan</t>
  </si>
  <si>
    <t>CS-100-NC-CMS-1M-1N</t>
  </si>
  <si>
    <t>OpConnect Ruggedized HCS 40 Amp Single with Cord Management Pedestal with 1 year Maintenance &amp; 1 year Network</t>
  </si>
  <si>
    <t>OpConnect Ruggedized HCS Single Port 40 amp Bluetooth/Wi-Fi/Ethernet connection, Pedestal-mount with Cord Management, 5 years parts only warranty, 1 year Network services, 1 year Maintenance plan</t>
  </si>
  <si>
    <t>HCS-40R-NB-P-CMS-1M-1N</t>
  </si>
  <si>
    <t>OpConnect Ruggedized HCS Single Port 40 amp Cellular connection, Pedestal-mount with Cord Management, 5 years parts only warranty, 1 year Network services, 1 year Maintenance plan</t>
  </si>
  <si>
    <t>HCS-40R-NC-P-CMS-1M-1N</t>
  </si>
  <si>
    <t xml:space="preserve">OpConnect Ruggedized HCS 60 Amp Single with Cord Management Pedestal with 1 year Maintenance &amp; 1 year Network </t>
  </si>
  <si>
    <t>OpConnect Ruggedized HCS Single Port 60 amp Bluetooth/Wi-Fi/Ethernet connection, pedestal-mount with Cord Management, 5 years parts only warranty, 1 year Network services, 1 year Maintenance plan</t>
  </si>
  <si>
    <t>HCS-60R-NB-P-CMS-1M-1N</t>
  </si>
  <si>
    <t>OpConnect Ruggedized HCS Single Port 60 amp Cellular connection, pedestal-mount with Cord Management, 5 years parts only warranty, 1 year Network services, 1 year Maintenance plan</t>
  </si>
  <si>
    <t>HCS-60R-NC-P-CMS-1M-1N</t>
  </si>
  <si>
    <t xml:space="preserve">OpConnect Ruggedized HCS 80 Amp Single with Cord Management Pedestal with 1 year Maintenance &amp; 1 year Network </t>
  </si>
  <si>
    <t>OpConnect Ruggedized HCS Single Port 80 amp Bluetooth/Wi-Fi/Ethernet connection, pedestal-mount with Cord Management, 5 years parts only warranty, 1 year Network services, 1 year Maintenance plan</t>
  </si>
  <si>
    <t>HCS-80R-NB-P-CMS-1M-1N</t>
  </si>
  <si>
    <t>OpConnect Ruggedized HCS Single Port 80 amp Cellular connection, pedestal-mount with Cord Management, 5 years parts only warranty, 1 year Network services, 1 year Maintenance plan</t>
  </si>
  <si>
    <t>HCS-80R-NC-P-CMS-1M-1N</t>
  </si>
  <si>
    <t>OpConnect CS 100 Amp Single with Cord Management Pedestal with 1 year Maintenance &amp; 1 year Network</t>
  </si>
  <si>
    <t>OpConnect CS Single Port 100 amp Bluetooth/Wi-Fi/Ethernet connection, Pedestal-mount with Cord Management, 5 years parts only warranty, 1 year Network services, 1 year Maintenance plan</t>
  </si>
  <si>
    <t>CS-100-NB-P-CMS-1M-1N</t>
  </si>
  <si>
    <t>OpConnect CS Single Port 100 amp Cellular connection, Pedestal-mount with Cord Management, 5 years parts only warranty, 1 year Network services, 1 year Maintenance plan</t>
  </si>
  <si>
    <t>CS-100-NC-P-CMS-1M-1N</t>
  </si>
  <si>
    <t xml:space="preserve">OpConnect Ruggedized HCS 40 Amp Dual with Cord Management with 1 year Maintenance &amp; 1 year Network </t>
  </si>
  <si>
    <t>OpConnect Ruggedized HCS Dual Port 40 amp Bluetooth/Wi-Fi/Ethernet connection, Pedestal-mount with Cord Management, 5 years parts only warranty, 1 year Network services, 1 year Maintenance plan</t>
  </si>
  <si>
    <t>HCS-40R-NB-D-CMS-1M-1N</t>
  </si>
  <si>
    <t>OpConnect Ruggedized HCS Dual Port 40 amp Cellular connection, Pedesstal-mount with Cord Management, 5 years parts only warranty, 1 year Network services, 1 year Maintenance plan</t>
  </si>
  <si>
    <t>HCS-40R-NC-D-CMS-1M-1N</t>
  </si>
  <si>
    <t xml:space="preserve">OpConnect Ruggedized HCS 60 Amp Dual with Cord Management with 1 year Maintenance &amp; 1 year Network </t>
  </si>
  <si>
    <t>HCS-60R-NB-D-CMS-1M-1N</t>
  </si>
  <si>
    <t>HCS-60R-NC-D-CMS-1M-1N</t>
  </si>
  <si>
    <t xml:space="preserve">OpConnect Ruggedized HCS 80 Amp Dual with Cord Management with 1 year Maintenance &amp; 1 year Network </t>
  </si>
  <si>
    <t>HCS-80R-NB-D-CMS-1M-1N</t>
  </si>
  <si>
    <t>HCS-80R-NC-D-CMS-1M-1N</t>
  </si>
  <si>
    <t xml:space="preserve">OpConnect CS 100 Amp Dual with Cord Management with 1 year Maintenance &amp; 1 year Network </t>
  </si>
  <si>
    <t>OpConnect CS Dual Port 100 amp Bluetooth/Wi-Fi/Ethernet connection, wall-mount with Cord Management, 5 years parts only warranty, 1 year Network services, 1 year Maintenance plan</t>
  </si>
  <si>
    <t>CS-100-NB-D-CMS-1M-1N</t>
  </si>
  <si>
    <t>OpConnect CS Dual Port 100 amp Cellular connection, wall-mount with Cord Management, 5 years parts only warranty, 1 year Network services, 1 year Maintenance plan</t>
  </si>
  <si>
    <t>CS-100-NC-D-CMS-1M-1N</t>
  </si>
  <si>
    <t>OpConnect Ruggedized HCS 40 Amp Dual with Cord Management Pedestal with 1 year Maintenance &amp; 1 year Network</t>
  </si>
  <si>
    <t>HCS-40R-NB-DP-CMS-1M-1N</t>
  </si>
  <si>
    <t>OpConnect Ruggedized HCS Dual Port 40 amp Cellular connection, Pedestal-mount with Cord Management, 5 years parts only warranty, 1 year Network services, 1 year Maintenance plan</t>
  </si>
  <si>
    <t>HCS-40R-NC-DP-CMS-1M-1N</t>
  </si>
  <si>
    <t xml:space="preserve">OpConnect Ruggedized HCS 60 Amp Dual with Cord Management Pedestal with 1 year Maintenance &amp; 1 year Network </t>
  </si>
  <si>
    <t>OpConnect Ruggedized HCS Dual Port 60 amp Bluetooth/Wi-Fi/Ethernet connection, Pedestal-mount with Cord Management, 5 years parts only warranty, 1 year Network services, 1 year Maintenance plan</t>
  </si>
  <si>
    <t>HCS-60R-NB-DP-CMS-1M-1N</t>
  </si>
  <si>
    <t>OpConnect Ruggedized HCS Dual Port 60 amp Cellular connection, Pedestal-mount with Cord Management, 5 years parts only warranty, 1 year Network services, 1 year Maintenance plan</t>
  </si>
  <si>
    <t>HCS-60R-NC-DP-CMS-1M-1N</t>
  </si>
  <si>
    <t xml:space="preserve">OpConnect Ruggedized HCS 80 Amp Dual with Cord Management Pedestal with 1 year Maintenance &amp; 1 year Network </t>
  </si>
  <si>
    <t>OpConnect Ruggedized HCS Dual Port 80 amp Bluetooth/Wi-Fi/Ethernet connection, Pedestal-mount with Cord Management, 5 years parts only warranty, 1 year Network services, 1 year Maintenance plan</t>
  </si>
  <si>
    <t>HCS-80R-NB-DP-CMS-1M-1N</t>
  </si>
  <si>
    <t>OpConnect Ruggedized HCS Dual Port 80 amp Cellular connection, Pedestal-mount with Cord Management, 5 years parts only warranty, 1 year Network services, 1 year Maintenance plan</t>
  </si>
  <si>
    <t>HCS-80R-NC-DP-CMS-1M-1N</t>
  </si>
  <si>
    <t>OpConnect CS 100 Amp Dual with Cord Management Pedestal with 1 year Maintenance &amp; 1 year Network</t>
  </si>
  <si>
    <t>OpConnect CS Dual Port 100 amp Bluetooth/Wi-Fi/Ethernet connection, Pedestal-mount with Cord Management, 5 years parts only warranty, 1 year Network services, 1 year Maintenance plan</t>
  </si>
  <si>
    <t>CS-100-NB-DP-CMS-1M-1N</t>
  </si>
  <si>
    <t>OpConnect CS Dual Port 100 amp Cellular connection, Pedestal-mount with Cord Management, 5 years parts only warranty, 1 year Network services, 1 year Maintenance plan</t>
  </si>
  <si>
    <t>CS-100-NC-DP-CMS-1M-1N</t>
  </si>
  <si>
    <t xml:space="preserve">OpConnect Ruggedized HCS 40 Amp Single with 5 years Maintenance </t>
  </si>
  <si>
    <t>OpConnect Ruggedized HCS Single Port 40 amp Bluetooth/Wi-Fi/Ethernet connection, wall-mount, 5 years parts only warranty, no network services, 5 years Maintenance plan</t>
  </si>
  <si>
    <t>HCS-40R-NB-5M-0N</t>
  </si>
  <si>
    <t>OpConnect Ruggedized HCS Single Port 40 amp Cellular connection, wall-mount, 5 years parts only warranty, no network services, 5 years Maintenance plan</t>
  </si>
  <si>
    <t>HCS-40R-NC-5M-0N</t>
  </si>
  <si>
    <t xml:space="preserve">OpConnect Ruggedized HCS 60 Amp Single with 5 years Maintenance </t>
  </si>
  <si>
    <t>OpConnect Ruggedized HCS Single Port 60 amp Bluetooth/Wi-Fi/Ethernet connection, wall-mount, 5 years parts only warranty, no network services, 5 years Maintenance plan</t>
  </si>
  <si>
    <t>HCS-60R-NB-5M-0N</t>
  </si>
  <si>
    <t>OpConnect Ruggedized HCS Single Port 60 amp Cellular connection, wall-mount, 5 years parts only warranty, no network services, 5 years Maintenance plan</t>
  </si>
  <si>
    <t>HCS-60R-NC-5M-0N</t>
  </si>
  <si>
    <t xml:space="preserve">OpConnect Ruggedized HCS 80 Amp Single with 5 years Maintenance </t>
  </si>
  <si>
    <t>OpConnect Ruggedized HCS Single Port 80 amp Bluetooth/Wi-Fi/Ethernet connection, wall-mount, 5 years parts only warranty, no network services, 5 years Maintenance plan</t>
  </si>
  <si>
    <t>HCS-80R-NB-5M-0N</t>
  </si>
  <si>
    <t>OpConnect Ruggedized HCS Single Port 80 amp Cellular connection, wall-mount, 5 years parts only warranty, no network services, 5 years Maintenance plan</t>
  </si>
  <si>
    <t>HCS-80R-NC-5M-0N</t>
  </si>
  <si>
    <t xml:space="preserve">OpConnect CS 100 Amp Single with 5 years Maintenance </t>
  </si>
  <si>
    <t>OpConnect CS Single Port 100 amp Bluetooth/Wi-Fi/Ethernet connection, wall-mount, 5 years parts only warranty, no network services, 5 years Maintenance plan</t>
  </si>
  <si>
    <t>CS-100-NB-5M-0N</t>
  </si>
  <si>
    <t>OpConnect CS Single Port 100 amp Cellular connection, wall-mount, 5 years parts only warranty, no network services, 5 years Maintenance plan</t>
  </si>
  <si>
    <t>CS-100-NC-5M-0N</t>
  </si>
  <si>
    <t>OpConnect Ruggedized HCS 40 Amp Single Pedestal with 5 years Maintenance</t>
  </si>
  <si>
    <t>OpConnect Ruggedized HCS Single Port 40 amp Bluetooth/Wi-Fi/Ethernet connection, Pedestal-mount, 5 years parts only warranty, no network services, 5 years Maintenance plan</t>
  </si>
  <si>
    <t>HCS-40R-NB-P-5M-0N</t>
  </si>
  <si>
    <t>OpConnect Ruggedized HCS Single Port 40 amp Cellular connection, Pedestal-mount, 5 years parts only warranty, no network services, 5 years Maintenance plan</t>
  </si>
  <si>
    <t>HCS-40R-NC-P-5M-0N</t>
  </si>
  <si>
    <t xml:space="preserve">OpConnect Ruggedized HCS 60 Amp Single Pedestal with 5 years Maintenance </t>
  </si>
  <si>
    <t>OpConnect Ruggedized HCS Single Port 60 amp Bluetooth/Wi-Fi/Ethernet connection, pedestal-mount, 5 years parts only warranty, no network services, 5 years Maintenance plan</t>
  </si>
  <si>
    <t>HCS-60R-NB-P-5M-0N</t>
  </si>
  <si>
    <t>OpConnect Ruggedized HCS Single Port 60 amp Cellular connection, pedestal-mount, 5 years parts only warranty, no network services, 5 years Maintenance plan</t>
  </si>
  <si>
    <t>HCS-60R-NC-P-5M-0N</t>
  </si>
  <si>
    <t xml:space="preserve">OpConnect Ruggedized HCS 80 Amp Single Pedestal with 5 years Maintenance </t>
  </si>
  <si>
    <t>OpConnect Ruggedized HCS Single Port 80 amp Bluetooth/Wi-Fi/Ethernet connection, pedestal-mount, 5 years parts only warranty, no network services, 5 years Maintenance plan</t>
  </si>
  <si>
    <t>HCS-80R-NB-P-5M-0N</t>
  </si>
  <si>
    <t>OpConnect Ruggedized HCS Single Port 80 amp Cellular connection, pedestal-mount, 5 years parts only warranty, no network services, 5 years Maintenance plan</t>
  </si>
  <si>
    <t>HCS-80R-NC-P-5M-0N</t>
  </si>
  <si>
    <t>OpConnect CS 100 Amp Single Pedestal with 5 years Maintenance</t>
  </si>
  <si>
    <t>OpConnect CS Single Port 100 amp Bluetooth/Wi-Fi/Ethernet connection, Pedestal-mount, 5 years parts only warranty, no network services, 5 years Maintenance plan</t>
  </si>
  <si>
    <t>CS-100-NB-P-5M-0N</t>
  </si>
  <si>
    <t>OpConnect CS Single Port 100 amp Cellular connection, Pedestal-mount, 5 years parts only warranty, no network services, 5 years Maintenance plan</t>
  </si>
  <si>
    <t>CS-100-NC-P-5M-0N</t>
  </si>
  <si>
    <t xml:space="preserve">OpConnect Ruggedized HCS 40 Amp Dual with 5 years Maintenance </t>
  </si>
  <si>
    <t>OpConnect Ruggedized HCS Dual Port 40 amp Bluetooth/Wi-Fi/Ethernet connection, wall-mount, 5 years parts only warranty, no network services, 5 years Maintenance plan</t>
  </si>
  <si>
    <t>HCS-40R-NB-D-5M-0N</t>
  </si>
  <si>
    <t>OpConnect Ruggedized HCS Dual Port 40 amp Cellular connection, wall-mount, 5 years parts only warranty, no network services, 5 years Maintenance plan</t>
  </si>
  <si>
    <t>HCS-40R-NC-D-5M-0N</t>
  </si>
  <si>
    <t xml:space="preserve">OpConnect Ruggedized HCS 60 Amp Dual with 5 years Maintenance </t>
  </si>
  <si>
    <t>OpConnect Ruggedized HCS Dual Port 60 amp Bluetooth/Wi-Fi/Ethernet connection, wall-mount, 5 years parts only warranty, no network services, 5 years Maintenance plan</t>
  </si>
  <si>
    <t>HCS-60R-NB-D-5M-0N</t>
  </si>
  <si>
    <t>OpConnect Ruggedized HCS Dual Port 60 amp Cellular connection, wall-mount, 5 years parts only warranty, no network services, 5 years Maintenance plan</t>
  </si>
  <si>
    <t>HCS-60R-NC-D-5M-0N</t>
  </si>
  <si>
    <t xml:space="preserve">OpConnect Ruggedized HCS 80 Amp Dual with 5 years Maintenance </t>
  </si>
  <si>
    <t>OpConnect Ruggedized HCS Dual Port 80 amp Bluetooth/Wi-Fi/Ethernet connection, wall-mount, 5 years parts only warranty, no network services, 5 years Maintenance plan</t>
  </si>
  <si>
    <t>HCS-80R-NB-D-5M-0N</t>
  </si>
  <si>
    <t>OpConnect Ruggedized HCS Dual Port 80 amp Cellular connection, wall-mount, 5 years parts only warranty, no network services, 5 years Maintenance plan</t>
  </si>
  <si>
    <t>HCS-80R-NC-D-5M-0N</t>
  </si>
  <si>
    <t xml:space="preserve">OpConnect CS 100 Amp Dual with 5 years Maintenance </t>
  </si>
  <si>
    <t>OpConnect CS Dual Port 100 amp Bluetooth/Wi-Fi/Ethernet connection, wall-mount, 5 years parts only warranty, no network services, 5 years Maintenance plan</t>
  </si>
  <si>
    <t>CS-100-NB-D-5M-0N</t>
  </si>
  <si>
    <t>OpConnect CS Dual Port 100 amp Cellular connection, wall-mount, 5 years parts only warranty, no network services, 5 years Maintenance plan</t>
  </si>
  <si>
    <t>CS-100-NC-D-5M-0N</t>
  </si>
  <si>
    <t>OpConnect Ruggedized HCS 40 Amp Dual Pedestal with 5 years Maintenance</t>
  </si>
  <si>
    <t>OpConnect Ruggedized HCS Dual Port 40 amp Bluetooth/Wi-Fi/Ethernet connection, Pedestal-mount, 5 years parts only warranty, no network services, 5 years Maintenance plan</t>
  </si>
  <si>
    <t>HCS-40R-NB-DP-5M-0N</t>
  </si>
  <si>
    <t>OpConnect Ruggedized HCS Dual Port 40 amp Cellular connection, Pedestal-mount, 5 years parts only warranty, no network services, 5 years Maintenance plan</t>
  </si>
  <si>
    <t>HCS-40R-NC-DP-5M-0N</t>
  </si>
  <si>
    <t xml:space="preserve">OpConnect Ruggedized HCS 60 Amp Dual Pedestal with 5 years Maintenance </t>
  </si>
  <si>
    <t>OpConnect Ruggedized HCS Dual Port 60 amp Bluetooth/Wi-Fi/Ethernet connection, Pedestal-mount, 5 years parts only warranty, no network services, 5 years Maintenance plan</t>
  </si>
  <si>
    <t>HCS-60R-NB-DP-5M-0N</t>
  </si>
  <si>
    <t>OpConnect Ruggedized HCS Dual Port 60 amp Cellular connection, Pedestal-mount, 5 years parts only warranty, no network services, 5 years Maintenance plan</t>
  </si>
  <si>
    <t>HCS-60R-NC-DP-5M-0N</t>
  </si>
  <si>
    <t xml:space="preserve">OpConnect Ruggedized HCS 80 Amp Dual Pedestal with 5 years Maintenance </t>
  </si>
  <si>
    <t>OpConnect Ruggedized HCS Dual Port 80 amp Bluetooth/Wi-Fi/Ethernet connection, Pedestal-mount, 5 years parts only warranty, no network services, 5 years Maintenance plan</t>
  </si>
  <si>
    <t>HCS-80R-NB-DP-5M-0N</t>
  </si>
  <si>
    <t>OpConnect Ruggedized HCS Dual Port 80 amp Cellular connection, Pedestal-mount, 5 years parts only warranty, no network services, 5 years Maintenance plan</t>
  </si>
  <si>
    <t>HCS-80R-NC-DP-5M-0N</t>
  </si>
  <si>
    <t>OpConnect CS 100 Amp Dual Pedestal with 5 years Maintenance</t>
  </si>
  <si>
    <t>OpConnect CS Dual Port 100 amp Bluetooth/Wi-Fi/Ethernet connection, Pedestal-mount, 5 years parts only warranty, no network services, 5 years Maintenance plan</t>
  </si>
  <si>
    <t>CS-100-NB-DP-5M-0N</t>
  </si>
  <si>
    <t>OpConnect CS Dual Port 100 amp Cellular connection, Pedestal-mount, 5 years parts only warranty, no network services, 5 years Maintenance plan</t>
  </si>
  <si>
    <t>CS-100-NC-DP-5M-0N</t>
  </si>
  <si>
    <t xml:space="preserve">OpConnect Ruggedized HCS 40 Amp Single with Cord Management with 5 years Maintenance </t>
  </si>
  <si>
    <t>OpConnect Ruggedized HCS Single Port 40 amp Bluetooth/Wi-Fi/Ethernet connection, wall-mount with Cord Management, 5 years parts only warranty, no network services, 5 years Maintenance plan</t>
  </si>
  <si>
    <t>HCS-40R-NB-CMS-5M-0N</t>
  </si>
  <si>
    <t>OpConnect Ruggedized HCS Single Port 40 amp Cellular connection, wall-mount with Cord Management, 5 years parts only warranty, no network services, 5 years Maintenance plan</t>
  </si>
  <si>
    <t>HCS-40R-NC-CMS-5M-0N</t>
  </si>
  <si>
    <t xml:space="preserve">OpConnect Ruggedized HCS 60 Amp Single with Cord Management with 5 years Maintenance </t>
  </si>
  <si>
    <t>OpConnect Ruggedized HCS Single Port 60 amp Bluetooth/Wi-Fi/Ethernet connection, wall-mount with Cord Management, 5 years parts only warranty, no network services, 5 years Maintenance plan</t>
  </si>
  <si>
    <t>HCS-60R-NB-CMS-5M-0N</t>
  </si>
  <si>
    <t>OpConnect Ruggedized HCS Single Port 60 amp Cellular connection, wall-mount with Cord Management, 5 years parts only warranty, no network services, 5 years Maintenance plan</t>
  </si>
  <si>
    <t>HCS-60R-NC-CMS-5M-0N</t>
  </si>
  <si>
    <t xml:space="preserve">OpConnect Ruggedized HCS 80 Amp Single with Cord Management with 5 years Maintenance </t>
  </si>
  <si>
    <t>OpConnect Ruggedized HCS Single Port 80 amp Bluetooth/Wi-Fi/Ethernet connection, wall-mount with Cord Management, 5 years parts only warranty, no network services, 5 years Maintenance plan</t>
  </si>
  <si>
    <t>HCS-80R-NB-CMS-5M-0N</t>
  </si>
  <si>
    <t>OpConnect Ruggedized HCS Single Port 80 amp Cellular connection, wall-mount with Cord Management, 5 years parts only warranty, no network services, 5 years Maintenance plan</t>
  </si>
  <si>
    <t>HCS-80R-NC-CMS-5M-0N</t>
  </si>
  <si>
    <t xml:space="preserve">OpConnect CS 100 Amp Single with Cord Management with 5 years Maintenance </t>
  </si>
  <si>
    <t>OpConnect CS Single Port 100 amp Bluetooth/Wi-Fi/Ethernet connection, wall-mount with Cord Management, 5 years parts only warranty, no network services, 5 years Maintenance plan</t>
  </si>
  <si>
    <t>CS-100-NB-CMS-5M-0N</t>
  </si>
  <si>
    <t>OpConnect CS Single Port 100 amp Cellular connection, wall-mount with Cord Management, 5 years parts only warranty, no network services, 5 years Maintenance plan</t>
  </si>
  <si>
    <t>CS-100-NC-CMS-5M-0N</t>
  </si>
  <si>
    <t>OpConnect Ruggedized HCS 40 Amp Single with Cord Management Pedestal with 5 years Maintenance</t>
  </si>
  <si>
    <t>OpConnect Ruggedized HCS Single Port 40 amp Bluetooth/Wi-Fi/Ethernet connection, Pedestal-mount with Cord Management, 5 years parts only warranty, no network services, 5 years Maintenance plan</t>
  </si>
  <si>
    <t>HCS-40R-NB-P-CMS-5M-0N</t>
  </si>
  <si>
    <t>OpConnect Ruggedized HCS Single Port 40 amp Cellular connection, Pedestal-mount with Cord Management, 5 years parts only warranty, no network services, 5 years Maintenance plan</t>
  </si>
  <si>
    <t>HCS-40R-NC-P-CMS-5M-0N</t>
  </si>
  <si>
    <t xml:space="preserve">OpConnect Ruggedized HCS 60 Amp Single with Cord Management Pedestal with 5 years Maintenance </t>
  </si>
  <si>
    <t>OpConnect Ruggedized HCS Single Port 60 amp Bluetooth/Wi-Fi/Ethernet connection, pedestal-mount with Cord Management, 5 years parts only warranty, no network services, 5 years Maintenance plan</t>
  </si>
  <si>
    <t>HCS-60R-NB-P-CMS-5M-0N</t>
  </si>
  <si>
    <t>OpConnect Ruggedized HCS Single Port 60 amp Cellular connection, pedestal-mount with Cord Management, 5 years parts only warranty, no network services, 5 years Maintenance plan</t>
  </si>
  <si>
    <t>HCS-60R-NC-P-CMS-5M-0N</t>
  </si>
  <si>
    <t xml:space="preserve">OpConnect Ruggedized HCS 80 Amp Single with Cord Management Pedestal with 5 years Maintenance </t>
  </si>
  <si>
    <t>OpConnect Ruggedized HCS Single Port 80 amp Bluetooth/Wi-Fi/Ethernet connection, pedestal-mount with Cord Management, 5 years parts only warranty, no network services, 5 years Maintenance plan</t>
  </si>
  <si>
    <t>HCS-80R-NB-P-CMS-5M-0N</t>
  </si>
  <si>
    <t>OpConnect Ruggedized HCS Single Port 80 amp Cellular connection, pedestal-mount with Cord Management, 5 years parts only warranty, no network services, 5 years Maintenance plan</t>
  </si>
  <si>
    <t>HCS-80R-NC-P-CMS-5M-0N</t>
  </si>
  <si>
    <t>OpConnect CS 100 Amp Single with Cord Management Pedestal with 5 years Maintenance</t>
  </si>
  <si>
    <t>OpConnect CS Single Port 100 amp Bluetooth/Wi-Fi/Ethernet connection, Pedestal-mount with Cord Management, 5 years parts only warranty, no network services, 5 years Maintenance plan</t>
  </si>
  <si>
    <t>CS-100-NB-P-CMS-5M-0N</t>
  </si>
  <si>
    <t>OpConnect CS Single Port 100 amp Cellular connection, Pedestal-mount with Cord Management, 5 years parts only warranty, no network services, 5 years Maintenance plan</t>
  </si>
  <si>
    <t>CS-100-NC-P-CMS-5M-0N</t>
  </si>
  <si>
    <t xml:space="preserve">OpConnect Ruggedized HCS 40 Amp Dual with Cord Management with 5 years Maintenance </t>
  </si>
  <si>
    <t>OpConnect Ruggedized HCS Dual Port 40 amp Bluetooth/Wi-Fi/Ethernet connection, Pedestal-mount with Cord Management, 5 years parts only warranty, no network services, 5 years Maintenance plan</t>
  </si>
  <si>
    <t>HCS-40R-NB-D-CMS-5M-0N</t>
  </si>
  <si>
    <t>OpConnect Ruggedized HCS Dual Port 40 amp Cellular connection, Pedesstal-mount with Cord Management, 5 years parts only warranty, no network services, 5 years Maintenance plan</t>
  </si>
  <si>
    <t>HCS-40R-NC-D-CMS-5M-0N</t>
  </si>
  <si>
    <t xml:space="preserve">OpConnect Ruggedized HCS 60 Amp Dual with Cord Management with 5 years Maintenance </t>
  </si>
  <si>
    <t>HCS-60R-NB-D-CMS-5M-0N</t>
  </si>
  <si>
    <t>HCS-60R-NC-D-CMS-5M-0N</t>
  </si>
  <si>
    <t xml:space="preserve">OpConnect Ruggedized HCS 80 Amp Dual with Cord Management with 5 years Maintenance </t>
  </si>
  <si>
    <t>HCS-80R-NB-D-CMS-5M-0N</t>
  </si>
  <si>
    <t>HCS-80R-NC-D-CMS-5M-0N</t>
  </si>
  <si>
    <t xml:space="preserve">OpConnect CS 100 Amp Dual with Cord Management with 5 years Maintenance </t>
  </si>
  <si>
    <t>OpConnect CS Dual Port 100 amp Bluetooth/Wi-Fi/Ethernet connection, wall-mount with Cord Management, 5 years parts only warranty, no network services, 5 years Maintenance plan</t>
  </si>
  <si>
    <t>CS-100-NB-D-CMS-5M-0N</t>
  </si>
  <si>
    <t>OpConnect CS Dual Port 100 amp Cellular connection, wall-mount with Cord Management, 5 years parts only warranty, no network services, 5 years Maintenance plan</t>
  </si>
  <si>
    <t>CS-100-NC-D-CMS-5M-0N</t>
  </si>
  <si>
    <t>OpConnect Ruggedized HCS 40 Amp Dual with Cord Management Pedestal with 5 years Maintenance</t>
  </si>
  <si>
    <t>HCS-40R-NB-DP-CMS-5M-0N</t>
  </si>
  <si>
    <t>OpConnect Ruggedized HCS Dual Port 40 amp Cellular connection, Pedestal-mount with Cord Management, 5 years parts only warranty, no network services, 5 years Maintenance plan</t>
  </si>
  <si>
    <t>HCS-40R-NC-DP-CMS-5M-0N</t>
  </si>
  <si>
    <t xml:space="preserve">OpConnect Ruggedized HCS 60 Amp Dual with Cord Management Pedestal with 5 years Maintenance </t>
  </si>
  <si>
    <t>OpConnect Ruggedized HCS Dual Port 60 amp Bluetooth/Wi-Fi/Ethernet connection, Pedestal-mount with Cord Management, 5 years parts only warranty, no network services, 5 years Maintenance plan</t>
  </si>
  <si>
    <t>HCS-60R-NB-DP-CMS-5M-0N</t>
  </si>
  <si>
    <t>OpConnect Ruggedized HCS Dual Port 60 amp Cellular connection, Pedestal-mount with Cord Management, 5 years parts only warranty, no network services, 5 years Maintenance plan</t>
  </si>
  <si>
    <t>HCS-60R-NC-DP-CMS-5M-0N</t>
  </si>
  <si>
    <t xml:space="preserve">OpConnect Ruggedized HCS 80 Amp Dual with Cord Management Pedestal with 5 years Maintenance </t>
  </si>
  <si>
    <t>OpConnect Ruggedized HCS Dual Port 80 amp Bluetooth/Wi-Fi/Ethernet connection, Pedestal-mount with Cord Management, 5 years parts only warranty, no network services, 5 years Maintenance plan</t>
  </si>
  <si>
    <t>HCS-80R-NB-DP-CMS-5M-0N</t>
  </si>
  <si>
    <t>OpConnect Ruggedized HCS Dual Port 80 amp Cellular connection, Pedestal-mount with Cord Management, 5 years parts only warranty, no network services, 5 years Maintenance plan</t>
  </si>
  <si>
    <t>HCS-80R-NC-DP-CMS-5M-0N</t>
  </si>
  <si>
    <t>OpConnect CS 100 Amp Dual with Cord Management Pedestal with 5 years Maintenance</t>
  </si>
  <si>
    <t>OpConnect CS Dual Port 100 amp Bluetooth/Wi-Fi/Ethernet connection, Pedestal-mount with Cord Management, 5 years parts only warranty, no network services, 5 years Maintenance plan</t>
  </si>
  <si>
    <t>CS-100-NB-DP-CMS-5M-0N</t>
  </si>
  <si>
    <t>OpConnect CS Dual Port 100 amp Cellular connection, Pedestal-mount with Cord Management, 5 years parts only warranty, no network services, 5 years Maintenance plan</t>
  </si>
  <si>
    <t>CS-100-NC-DP-CMS-5M-0N</t>
  </si>
  <si>
    <t xml:space="preserve">OpConnect Ruggedized HCS 40 Amp Single with 5 years Maintenance &amp; 5 years Network </t>
  </si>
  <si>
    <t>OpConnect Ruggedized HCS Single Port 40 amp Bluetooth/Wi-Fi/Ethernet connection, wall-mount, 5 years parts only warranty, 5 years Network services, 5 years Maintenance plan</t>
  </si>
  <si>
    <t>HCS-40R-NB-5M-5N</t>
  </si>
  <si>
    <t>OpConnect Ruggedized HCS Single Port 40 amp Cellular connection, wall-mount, 5 years parts only warranty, 5 years Network services, 5 years Maintenance plan</t>
  </si>
  <si>
    <t>HCS-40R-NC-5M-5N</t>
  </si>
  <si>
    <t xml:space="preserve">OpConnect Ruggedized HCS 60 Amp Single with 5 years Maintenance &amp; 5 years Network </t>
  </si>
  <si>
    <t>OpConnect Ruggedized HCS Single Port 60 amp Bluetooth/Wi-Fi/Ethernet connection, wall-mount, 5 years parts only warranty, 5 years Network services, 5 years Maintenance plan</t>
  </si>
  <si>
    <t>HCS-60R-NB-5M-5N</t>
  </si>
  <si>
    <t>OpConnect Ruggedized HCS Single Port 60 amp Cellular connection, wall-mount, 5 years parts only warranty, 5 years Network services, 5 years Maintenance plan</t>
  </si>
  <si>
    <t>HCS-60R-NC-5M-5N</t>
  </si>
  <si>
    <t xml:space="preserve">OpConnect Ruggedized HCS 80 Amp Single with 5 years Maintenance &amp; 5 years Network </t>
  </si>
  <si>
    <t>OpConnect Ruggedized HCS Single Port 80 amp Bluetooth/Wi-Fi/Ethernet connection, wall-mount, 5 years parts only warranty, 5 years Network services, 5 years Maintenance plan</t>
  </si>
  <si>
    <t>HCS-80R-NB-5M-5N</t>
  </si>
  <si>
    <t>OpConnect Ruggedized HCS Single Port 80 amp Cellular connection, wall-mount, 5 years parts only warranty, 5 years Network services, 5 years Maintenance plan</t>
  </si>
  <si>
    <t>HCS-80R-NC-5M-5N</t>
  </si>
  <si>
    <t xml:space="preserve">OpConnect CS 100 Amp Single with 5 years Maintenance &amp; 5 years Network </t>
  </si>
  <si>
    <t>OpConnect CS Single Port 100 amp Bluetooth/Wi-Fi/Ethernet connection, wall-mount, 5 years parts only warranty, 5 years Network services, 5 years Maintenance plan</t>
  </si>
  <si>
    <t>CS-100-NB-5M-5N</t>
  </si>
  <si>
    <t>OpConnect CS Single Port 100 amp Cellular connection, wall-mount, 5 years parts only warranty, 5 years Network services, 5 years Maintenance plan</t>
  </si>
  <si>
    <t>CS-100-NC-5M-5N</t>
  </si>
  <si>
    <t>OpConnect Ruggedized HCS 40 Amp Single Pedestal with 5 years Maintenance &amp; 5 years Network</t>
  </si>
  <si>
    <t>OpConnect Ruggedized HCS Single Port 40 amp Bluetooth/Wi-Fi/Ethernet connection, Pedestal-mount, 5 years parts only warranty, 5 years Network services, 5 years Maintenance plan</t>
  </si>
  <si>
    <t>HCS-40R-NB-P-5M-5N</t>
  </si>
  <si>
    <t>OpConnect Ruggedized HCS Single Port 40 amp Cellular connection, Pedestal-mount, 5 years parts only warranty, 5 years Network services, 5 years Maintenance plan</t>
  </si>
  <si>
    <t>HCS-40R-NC-P-5M-5N</t>
  </si>
  <si>
    <t xml:space="preserve">OpConnect Ruggedized HCS 60 Amp Single Pedestal with 5 years Maintenance &amp; 5 years Network </t>
  </si>
  <si>
    <t>OpConnect Ruggedized HCS Single Port 60 amp Bluetooth/Wi-Fi/Ethernet connection, pedestal-mount, 5 years parts only warranty, 5 years Network services, 5 years Maintenance plan</t>
  </si>
  <si>
    <t>HCS-60R-NB-P-5M-5N</t>
  </si>
  <si>
    <t>OpConnect Ruggedized HCS Single Port 60 amp Cellular connection, pedestal-mount, 5 years parts only warranty, 5 years Network services, 5 years Maintenance plan</t>
  </si>
  <si>
    <t>HCS-60R-NC-P-5M-5N</t>
  </si>
  <si>
    <t xml:space="preserve">OpConnect Ruggedized HCS 80 Amp Single Pedestal with 5 years Maintenance &amp; 5 years Network </t>
  </si>
  <si>
    <t>OpConnect Ruggedized HCS Single Port 80 amp Bluetooth/Wi-Fi/Ethernet connection, pedestal-mount, 5 years parts only warranty, 5 years Network services, 5 years Maintenance plan</t>
  </si>
  <si>
    <t>HCS-80R-NB-P-5M-5N</t>
  </si>
  <si>
    <t>OpConnect Ruggedized HCS Single Port 80 amp Cellular connection, pedestal-mount, 5 years parts only warranty, 5 years Network services, 5 years Maintenance plan</t>
  </si>
  <si>
    <t>HCS-80R-NC-P-5M-5N</t>
  </si>
  <si>
    <t>OpConnect CS 100 Amp Single Pedestal with 5 years Maintenance &amp; 5 years Network</t>
  </si>
  <si>
    <t>OpConnect CS Single Port 100 amp Bluetooth/Wi-Fi/Ethernet connection, Pedestal-mount, 5 years parts only warranty, 5 years Network services, 5 years Maintenance plan</t>
  </si>
  <si>
    <t>CS-100-NB-P-5M-5N</t>
  </si>
  <si>
    <t>OpConnect CS Single Port 100 amp Cellular connection, Pedestal-mount, 5 years parts only warranty, 5 years Network services, 5 years Maintenance plan</t>
  </si>
  <si>
    <t>CS-100-NC-P-5M-5N</t>
  </si>
  <si>
    <t xml:space="preserve">OpConnect Ruggedized HCS 40 Amp Dual with 5 years Maintenance &amp; 5 years Network </t>
  </si>
  <si>
    <t>OpConnect Ruggedized HCS Dual Port 40 amp Bluetooth/Wi-Fi/Ethernet connection, wall-mount, 5 years parts only warranty, 5 years Network services, 5 years Maintenance plan</t>
  </si>
  <si>
    <t>HCS-40R-NB-D-5M-5N</t>
  </si>
  <si>
    <t>OpConnect Ruggedized HCS Dual Port 40 amp Cellular connection, wall-mount, 5 years parts only warranty, 5 years Network services, 5 years Maintenance plan</t>
  </si>
  <si>
    <t>HCS-40R-NC-D-5M-5N</t>
  </si>
  <si>
    <t xml:space="preserve">OpConnect Ruggedized HCS 60 Amp Dual with 5 years Maintenance &amp; 5 years Network </t>
  </si>
  <si>
    <t>OpConnect Ruggedized HCS Dual Port 60 amp Bluetooth/Wi-Fi/Ethernet connection, wall-mount, 5 years parts only warranty, 5 years Network services, 5 years Maintenance plan</t>
  </si>
  <si>
    <t>HCS-60R-NB-D-5M-5N</t>
  </si>
  <si>
    <t>OpConnect Ruggedized HCS Dual Port 60 amp Cellular connection, wall-mount, 5 years parts only warranty, 5 years Network services, 5 years Maintenance plan</t>
  </si>
  <si>
    <t>HCS-60R-NC-D-5M-5N</t>
  </si>
  <si>
    <t xml:space="preserve">OpConnect Ruggedized HCS 80 Amp Dual with 5 years Maintenance &amp; 5 years Network </t>
  </si>
  <si>
    <t>OpConnect Ruggedized HCS Dual Port 80 amp Bluetooth/Wi-Fi/Ethernet connection, wall-mount, 5 years parts only warranty, 5 years Network services, 5 years Maintenance plan</t>
  </si>
  <si>
    <t>HCS-80R-NB-D-5M-5N</t>
  </si>
  <si>
    <t>OpConnect Ruggedized HCS Dual Port 80 amp Cellular connection, wall-mount, 5 years parts only warranty, 5 years Network services, 5 years Maintenance plan</t>
  </si>
  <si>
    <t>HCS-80R-NC-D-5M-5N</t>
  </si>
  <si>
    <t xml:space="preserve">OpConnect CS 100 Amp Dual with 5 years Maintenance &amp; 5 years Network </t>
  </si>
  <si>
    <t>OpConnect CS Dual Port 100 amp Bluetooth/Wi-Fi/Ethernet connection, wall-mount, 5 years parts only warranty, 5 years Network services, 5 years Maintenance plan</t>
  </si>
  <si>
    <t>CS-100-NB-D-5M-5N</t>
  </si>
  <si>
    <t>OpConnect CS Dual Port 100 amp Cellular connection, wall-mount, 5 years parts only warranty, 5 years Network services, 5 years Maintenance plan</t>
  </si>
  <si>
    <t>CS-100-NC-D-5M-5N</t>
  </si>
  <si>
    <t>OpConnect Ruggedized HCS 40 Amp Dual Pedestal with 5 years Maintenance &amp; 5 years Network</t>
  </si>
  <si>
    <t>OpConnect Ruggedized HCS Dual Port 40 amp Bluetooth/Wi-Fi/Ethernet connection, Pedestal-mount, 5 years parts only warranty, 5 years Network services, 5 years Maintenance plan</t>
  </si>
  <si>
    <t>HCS-40R-NB-DP-5M-5N</t>
  </si>
  <si>
    <t>OpConnect Ruggedized HCS Dual Port 40 amp Cellular connection, Pedestal-mount, 5 years parts only warranty, 5 years Network services, 5 years Maintenance plan</t>
  </si>
  <si>
    <t>HCS-40R-NC-DP-5M-5N</t>
  </si>
  <si>
    <t xml:space="preserve">OpConnect Ruggedized HCS 60 Amp Dual Pedestal with 5 years Maintenance &amp; 5 years Network </t>
  </si>
  <si>
    <t>OpConnect Ruggedized HCS Dual Port 60 amp Bluetooth/Wi-Fi/Ethernet connection, Pedestal-mount, 5 years parts only warranty, 5 years Network services, 5 years Maintenance plan</t>
  </si>
  <si>
    <t>HCS-60R-NB-DP-5M-5N</t>
  </si>
  <si>
    <t>OpConnect Ruggedized HCS Dual Port 60 amp Cellular connection, Pedestal-mount, 5 years parts only warranty, 5 years Network services, 5 years Maintenance plan</t>
  </si>
  <si>
    <t>HCS-60R-NC-DP-5M-5N</t>
  </si>
  <si>
    <t xml:space="preserve">OpConnect Ruggedized HCS 80 Amp Dual Pedestal with 5 years Maintenance &amp; 5 years Network </t>
  </si>
  <si>
    <t>OpConnect Ruggedized HCS Dual Port 80 amp Bluetooth/Wi-Fi/Ethernet connection, Pedestal-mount, 5 years parts only warranty, 5 years Network services, 5 years Maintenance plan</t>
  </si>
  <si>
    <t>HCS-80R-NB-DP-5M-5N</t>
  </si>
  <si>
    <t>OpConnect Ruggedized HCS Dual Port 80 amp Cellular connection, Pedestal-mount, 5 years parts only warranty, 5 years Network services, 5 years Maintenance plan</t>
  </si>
  <si>
    <t>HCS-80R-NC-DP-5M-5N</t>
  </si>
  <si>
    <t>OpConnect CS 100 Amp Dual Pedestal with 5 years Maintenance &amp; 5 years Network</t>
  </si>
  <si>
    <t>OpConnect CS Dual Port 100 amp Bluetooth/Wi-Fi/Ethernet connection, Pedestal-mount, 5 years parts only warranty, 5 years Network services, 5 years Maintenance plan</t>
  </si>
  <si>
    <t>CS-100-NB-DP-5M-5N</t>
  </si>
  <si>
    <t>OpConnect CS Dual Port 100 amp Cellular connection, Pedestal-mount, 5 years parts only warranty, 5 years Network services, 5 years Maintenance plan</t>
  </si>
  <si>
    <t>CS-100-NC-DP-5M-5N</t>
  </si>
  <si>
    <t xml:space="preserve">OpConnect Ruggedized HCS 40 Amp Single with Cord Management with 5 years Maintenance &amp; 5 years Network </t>
  </si>
  <si>
    <t>OpConnect Ruggedized HCS Single Port 40 amp Bluetooth/Wi-Fi/Ethernet connection, wall-mount with Cord Management, 5 years parts only warranty, 5 years Network services, 5 years Maintenance plan</t>
  </si>
  <si>
    <t>HCS-40R-NB-CMS-5M-5N</t>
  </si>
  <si>
    <t>OpConnect Ruggedized HCS Single Port 40 amp Cellular connection, wall-mount with Cord Management, 5 years parts only warranty, 5 years Network services, 5 years Maintenance plan</t>
  </si>
  <si>
    <t>HCS-40R-NC-CMS-5M-5N</t>
  </si>
  <si>
    <t xml:space="preserve">OpConnect Ruggedized HCS 60 Amp Single with Cord Management with 5 years Maintenance &amp; 5 years Network </t>
  </si>
  <si>
    <t>OpConnect Ruggedized HCS Single Port 60 amp Bluetooth/Wi-Fi/Ethernet connection, wall-mount with Cord Management, 5 years parts only warranty, 5 years Network services, 5 years Maintenance plan</t>
  </si>
  <si>
    <t>HCS-60R-NB-CMS-5M-5N</t>
  </si>
  <si>
    <t>OpConnect Ruggedized HCS Single Port 60 amp Cellular connection, wall-mount with Cord Management, 5 years parts only warranty, 5 years Network services, 5 years Maintenance plan</t>
  </si>
  <si>
    <t>HCS-60R-NC-CMS-5M-5N</t>
  </si>
  <si>
    <t xml:space="preserve">OpConnect Ruggedized HCS 80 Amp Single with Cord Management with 5 years Maintenance &amp; 5 years Network </t>
  </si>
  <si>
    <t>OpConnect Ruggedized HCS Single Port 80 amp Bluetooth/Wi-Fi/Ethernet connection, wall-mount with Cord Management, 5 years parts only warranty, 5 years Network services, 5 years Maintenance plan</t>
  </si>
  <si>
    <t>HCS-80R-NB-CMS-5M-5N</t>
  </si>
  <si>
    <t>OpConnect Ruggedized HCS Single Port 80 amp Cellular connection, wall-mount with Cord Management, 5 years parts only warranty, 5 years Network services, 5 years Maintenance plan</t>
  </si>
  <si>
    <t>HCS-80R-NC-CMS-5M-5N</t>
  </si>
  <si>
    <t xml:space="preserve">OpConnect CS 100 Amp Single with Cord Management with 5 years Maintenance &amp; 5 years Network </t>
  </si>
  <si>
    <t>OpConnect CS Single Port 100 amp Bluetooth/Wi-Fi/Ethernet connection, wall-mount with Cord Management, 5 years parts only warranty, 5 years Network services, 5 years Maintenance plan</t>
  </si>
  <si>
    <t>CS-100-NB-CMS-5M-5N</t>
  </si>
  <si>
    <t>OpConnect CS Single Port 100 amp Cellular connection, wall-mount with Cord Management, 5 years parts only warranty, 5 years Network services, 5 years Maintenance plan</t>
  </si>
  <si>
    <t>CS-100-NC-CMS-5M-5N</t>
  </si>
  <si>
    <t>OpConnect Ruggedized HCS 40 Amp Single with Cord Management Pedestal with 5 years Maintenance &amp; 5 years Network</t>
  </si>
  <si>
    <t>OpConnect Ruggedized HCS Single Port 40 amp Bluetooth/Wi-Fi/Ethernet connection, Pedestal-mount with Cord Management, 5 years parts only warranty, 5 years Network services, 5 years Maintenance plan</t>
  </si>
  <si>
    <t>HCS-40R-NB-P-CMS-5M-5N</t>
  </si>
  <si>
    <t>OpConnect Ruggedized HCS Single Port 40 amp Cellular connection, Pedestal-mount with Cord Management, 5 years parts only warranty, 5 years Network services, 5 years Maintenance plan</t>
  </si>
  <si>
    <t>HCS-40R-NC-P-CMS-5M-5N</t>
  </si>
  <si>
    <t xml:space="preserve">OpConnect Ruggedized HCS 60 Amp Single with Cord Management Pedestal with 5 years Maintenance &amp; 5 years Network </t>
  </si>
  <si>
    <t>OpConnect Ruggedized HCS Single Port 60 amp Bluetooth/Wi-Fi/Ethernet connection, pedestal-mount with Cord Management, 5 years parts only warranty, 5 years Network services, 5 years Maintenance plan</t>
  </si>
  <si>
    <t>HCS-60R-NB-P-CMS-5M-5N</t>
  </si>
  <si>
    <t>OpConnect Ruggedized HCS Single Port 60 amp Cellular connection, pedestal-mount with Cord Management, 5 years parts only warranty, 5 years Network services, 5 years Maintenance plan</t>
  </si>
  <si>
    <t>HCS-60R-NC-P-CMS-5M-5N</t>
  </si>
  <si>
    <t xml:space="preserve">OpConnect Ruggedized HCS 80 Amp Single with Cord Management Pedestal with 5 years Maintenance &amp; 5 years Network </t>
  </si>
  <si>
    <t>OpConnect Ruggedized HCS Single Port 80 amp Bluetooth/Wi-Fi/Ethernet connection, pedestal-mount with Cord Management, 5 years parts only warranty, 5 years Network services, 5 years Maintenance plan</t>
  </si>
  <si>
    <t>HCS-80R-NB-P-CMS-5M-5N</t>
  </si>
  <si>
    <t>OpConnect Ruggedized HCS Single Port 80 amp Cellular connection, pedestal-mount with Cord Management, 5 years parts only warranty, 5 years Network services, 5 years Maintenance plan</t>
  </si>
  <si>
    <t>HCS-80R-NC-P-CMS-5M-5N</t>
  </si>
  <si>
    <t>OpConnect CS 100 Amp Single with Cord Management Pedestal with 5 years Maintenance &amp; 5 years Network</t>
  </si>
  <si>
    <t>OpConnect CS Single Port 100 amp Bluetooth/Wi-Fi/Ethernet connection, Pedestal-mount with Cord Management, 5 years parts only warranty, 5 years Network services, 5 years Maintenance plan</t>
  </si>
  <si>
    <t>CS-100-NB-P-CMS-5M-5N</t>
  </si>
  <si>
    <t>OpConnect CS Single Port 100 amp Cellular connection, Pedestal-mount with Cord Management, 5 years parts only warranty, 5 years Network services, 5 years Maintenance plan</t>
  </si>
  <si>
    <t>CS-100-NC-P-CMS-5M-5N</t>
  </si>
  <si>
    <t xml:space="preserve">OpConnect Ruggedized HCS 40 Amp Dual with Cord Management with 5 years Maintenance &amp; 5 years Network </t>
  </si>
  <si>
    <t>OpConnect Ruggedized HCS Dual Port 40 amp Bluetooth/Wi-Fi/Ethernet connection, Pedestal-mount with Cord Management, 5 years parts only warranty, 5 years Network services, 5 years Maintenance plan</t>
  </si>
  <si>
    <t>HCS-40R-NB-D-CMS-5M-5N</t>
  </si>
  <si>
    <t>OpConnect Ruggedized HCS Dual Port 40 amp Cellular connection, Pedesstal-mount with Cord Management, 5 years parts only warranty, 5 years Network services, 5 years Maintenance plan</t>
  </si>
  <si>
    <t>HCS-40R-NC-D-CMS-5M-5N</t>
  </si>
  <si>
    <t xml:space="preserve">OpConnect Ruggedized HCS 60 Amp Dual with Cord Management with 5 years Maintenance &amp; 5 years Network </t>
  </si>
  <si>
    <t>HCS-60R-NB-D-CMS-5M-5N</t>
  </si>
  <si>
    <t>HCS-60R-NC-D-CMS-5M-5N</t>
  </si>
  <si>
    <t xml:space="preserve">OpConnect Ruggedized HCS 80 Amp Dual with Cord Management with 5 years Maintenance &amp; 5 years Network </t>
  </si>
  <si>
    <t>HCS-80R-NB-D-CMS-5M-5N</t>
  </si>
  <si>
    <t>HCS-80R-NC-D-CMS-5M-5N</t>
  </si>
  <si>
    <t xml:space="preserve">OpConnect CS 100 Amp Dual with Cord Management with 5 years Maintenance &amp; 5 years Network </t>
  </si>
  <si>
    <t>OpConnect CS Dual Port 100 amp Bluetooth/Wi-Fi/Ethernet connection, wall-mount with Cord Management, 5 years parts only warranty, 5 years Network services, 5 years Maintenance plan</t>
  </si>
  <si>
    <t>CS-100-NB-D-CMS-5M-5N</t>
  </si>
  <si>
    <t>OpConnect CS Dual Port 100 amp Cellular connection, wall-mount with Cord Management, 5 years parts only warranty, 5 years Network services, 5 years Maintenance plan</t>
  </si>
  <si>
    <t>CS-100-NC-D-CMS-5M-5N</t>
  </si>
  <si>
    <t>OpConnect Ruggedized HCS 40 Amp Dual with Cord Management Pedestal with 5 years Maintenance &amp; 5 years Network</t>
  </si>
  <si>
    <t>HCS-40R-NB-DP-CMS-5M-5N</t>
  </si>
  <si>
    <t>OpConnect Ruggedized HCS Dual Port 40 amp Cellular connection, Pedestal-mount with Cord Management, 5 years parts only warranty, 5 years Network services, 5 years Maintenance plan</t>
  </si>
  <si>
    <t>HCS-40R-NC-DP-CMS-5M-5N</t>
  </si>
  <si>
    <t xml:space="preserve">OpConnect Ruggedized HCS 60 Amp Dual with Cord Management Pedestal with 5 years Maintenance &amp; 5 years Network </t>
  </si>
  <si>
    <t>OpConnect Ruggedized HCS Dual Port 60 amp Bluetooth/Wi-Fi/Ethernet connection, Pedestal-mount with Cord Management, 5 years parts only warranty, 5 years Network services, 5 years Maintenance plan</t>
  </si>
  <si>
    <t>HCS-60R-NB-DP-CMS-5M-5N</t>
  </si>
  <si>
    <t>OpConnect Ruggedized HCS Dual Port 60 amp Cellular connection, Pedestal-mount with Cord Management, 5 years parts only warranty, 5 years Network services, 5 years Maintenance plan</t>
  </si>
  <si>
    <t>HCS-60R-NC-DP-CMS-5M-5N</t>
  </si>
  <si>
    <t xml:space="preserve">OpConnect Ruggedized HCS 80 Amp Dual with Cord Management Pedestal with 5 years Maintenance &amp; 5 years Network </t>
  </si>
  <si>
    <t>OpConnect Ruggedized HCS Dual Port 80 amp Bluetooth/Wi-Fi/Ethernet connection, Pedestal-mount with Cord Management, 5 years parts only warranty, 5 years Network services, 5 years Maintenance plan</t>
  </si>
  <si>
    <t>HCS-80R-NB-DP-CMS-5M-5N</t>
  </si>
  <si>
    <t>OpConnect Ruggedized HCS Dual Port 80 amp Cellular connection, Pedestal-mount with Cord Management, 5 years parts only warranty, 5 years Network services, 5 years Maintenance plan</t>
  </si>
  <si>
    <t>HCS-80R-NC-DP-CMS-5M-5N</t>
  </si>
  <si>
    <t>OpConnect CS 100 Amp Dual with Cord Management Pedestal with 5 years Maintenance &amp; 5 years Network</t>
  </si>
  <si>
    <t>OpConnect CS Dual Port 100 amp Bluetooth/Wi-Fi/Ethernet connection, Pedestal-mount with Cord Management, 5 years parts only warranty, 5 years Network services, 5 years Maintenance plan</t>
  </si>
  <si>
    <t>CS-100-NB-DP-CMS-5M-5N</t>
  </si>
  <si>
    <t>OpConnect CS Dual Port 100 amp Cellular connection, Pedestal-mount with Cord Management, 5 years parts only warranty, 5 years Network services, 5 years Maintenance plan</t>
  </si>
  <si>
    <t>CS-100-NC-DP-CMS-5M-5N</t>
  </si>
  <si>
    <t>Level 2 EVSE Data Collection Kit</t>
  </si>
  <si>
    <t>Level 2 EVSE Data Collection Kit. For ClipperCreek HCS or CS models, Aerovironment select models, Tesla Wall Plug select models. Collects and reports EV charging session data for Low carbon fuel standard (LCFS) credits and/or compliance with grant requirements for data collection and reporting. 1 year parts only  warranty , 1 year Network services</t>
  </si>
  <si>
    <t>OP-DATAKIT-1N</t>
  </si>
  <si>
    <t>OpConnect</t>
  </si>
  <si>
    <t>Level 2 EVSE Data Collection Kit. For ClipperCreek HCS or CS models, Aerovironment select models, Tesla Wall Plug select models. Collects and reports EV charging session data for Low carbon fuel standard (LCFS) credits and/or compliance with grant requirements for data collection and reporting. 1 year parts only  warranty , 5 years Network services</t>
  </si>
  <si>
    <t>OP-DATAKIT-5N</t>
  </si>
  <si>
    <t>Level 2 EVSE Network Client Kit -Cellular</t>
  </si>
  <si>
    <t>Level 2 EVSE Network Client Kit. For ClipperCreek HCS or CS EVSE rated 40-100A. Adds full networking capability including payments, data collection and energy management. OCPP v1.6 communication protocol, Cellular communication. 1year parts only warranty, 1yr Network services</t>
  </si>
  <si>
    <t>OP-NCKIT-CELL-1N</t>
  </si>
  <si>
    <t>Level 2 EVSE Network Client Kit. For ClipperCreek HCS or CS EVSE rated 40-100A. Adds full networking capability including payments, data collection and energy management. OCPP v1.6 communication protocol, Cellular communication. 1year parts only warranty, 5 years Network services</t>
  </si>
  <si>
    <t>OP-NCKIT-CELL-5N</t>
  </si>
  <si>
    <t>Level 2 EVSE Network Client Kit-BLE/Ethernet</t>
  </si>
  <si>
    <t>Level 2 EVSE Network Client Kit. For ClipperCreek HCS or CS EVSE rated 40-100A - Adds full networking capability including payments, data collection and energy management, OCPP v1.6 communication protocol, Bluetooth communication to driver’s mobile device or Ethernet communication. 1year parts only warranty, 1 year Network services</t>
  </si>
  <si>
    <t>OP-NCKIT-BLE-1N</t>
  </si>
  <si>
    <t>OP-NCKIT-BLE-5N</t>
  </si>
  <si>
    <t>OpConnect HCS Series Installation</t>
  </si>
  <si>
    <t>Installation of OpConnect HCS Series Charger (no "make-ready')</t>
  </si>
  <si>
    <t>OpConnect CS Series Installation</t>
  </si>
  <si>
    <t>Installation of OpConnect CS Series Charger (no "make-ready')</t>
  </si>
  <si>
    <t>Op Connect CMK Installation</t>
  </si>
  <si>
    <t>Installation of OpConnect Cable Management Kit included with charger (no "make-ready')</t>
  </si>
  <si>
    <t>OpConnect Dual Installation Addition</t>
  </si>
  <si>
    <t>Installation of OpConnect CS or HCS Series Dual Models</t>
  </si>
  <si>
    <t>HCS-D40</t>
  </si>
  <si>
    <t>HCS-D40-C13-L25-113, 32A or 2x16A charging, 240VAC, 2x25' Aptiv G2 J1772 connector 10AWG, 08AWG conduit, LVGM39D, ClipperCreek</t>
  </si>
  <si>
    <t>0908-00-000</t>
  </si>
  <si>
    <t>HCS-D40R</t>
  </si>
  <si>
    <t>HCS-D40R-C17-L25-121, 32A or 2x16A charging, 240VAC, 2x25' GCC G2 J1772 connector 10AWG, 08AWG conduit, LV39D, ClipperCreek</t>
  </si>
  <si>
    <t>0908-01-000</t>
  </si>
  <si>
    <t>HCS-D40P</t>
  </si>
  <si>
    <t>HCS-D40P-C13-P6-L25-136, 32A or 2x16A charging, 240VAC, 2x25' Aptiv G2 J1772 connector 10AWG, NEMA 14-50P, LV39D, ClipperCreek</t>
  </si>
  <si>
    <t>0917-00-000</t>
  </si>
  <si>
    <t>HCS-D50</t>
  </si>
  <si>
    <t>HCS-D50-C13-L25-120, 40A or 2x20A charging, 240VAC, 2x25' Aptiv G2 J1772 connector 10AWG, 08AWG conduit</t>
  </si>
  <si>
    <t> 0908-00-001</t>
  </si>
  <si>
    <t>HCS-D50P</t>
  </si>
  <si>
    <t>HCS-D50P-C13-P6-L25-136, 40A or 2x20A charging, 240VAC, 2x25' Aptiv G2 J1772 connector 10AWG, NEMA 14-50P</t>
  </si>
  <si>
    <t>0917-00-004</t>
  </si>
  <si>
    <t>6AGC084934</t>
  </si>
  <si>
    <t>6AGC071648</t>
  </si>
  <si>
    <t>6AGC101049</t>
  </si>
  <si>
    <t>6AGC079381</t>
  </si>
  <si>
    <t>6AGC081364</t>
  </si>
  <si>
    <t>6AGC080808</t>
  </si>
  <si>
    <t>6AGC080809</t>
  </si>
  <si>
    <t>6AGC082796</t>
  </si>
  <si>
    <t>6AGC082797</t>
  </si>
  <si>
    <t>6AGC080815</t>
  </si>
  <si>
    <t>6AGC080816</t>
  </si>
  <si>
    <t>(1) 6AGC067631
(1) 6AGC082641</t>
  </si>
  <si>
    <t>(1) 6AGC067632
(1) 6AGC082641</t>
  </si>
  <si>
    <t>6AGC072758</t>
  </si>
  <si>
    <t>6AGC072813</t>
  </si>
  <si>
    <t>ACDCWB</t>
  </si>
  <si>
    <t>ACTX4</t>
  </si>
  <si>
    <t>ACT1X4</t>
  </si>
  <si>
    <t>ACTHP</t>
  </si>
  <si>
    <t>Terra 54 HV C - 50 kW DC Fast Charger rated up to 920 VDC with 20 foot CCS-1 Cable, RFID Reader, LCD Display, 4G cellular modem, 2 year warranty,</t>
  </si>
  <si>
    <t>Terra 54 CJ - 50 kW DC Fast Charger rated up to 500 VDC with 20 foot CCS-1 Cable, and 20 ft Chademo Cable, RFID Reader, LCD Display, 4G cellular modem, 2 year warranty</t>
  </si>
  <si>
    <t>Optional: Terra 54/94/124/184 Cable management retractor system (Includes one cable retractor, order qty 2 for stations with two cables)</t>
  </si>
  <si>
    <t>Terra DC Wallbox - 20 kW Wallmounted DC Fast Charger rated up to 920 VDC with 23 foot CCS-1 Cable, 208/240 volt single-phase input, EMC Class A rating, RFID Reader, 7" LCD Display, cellular modem, basic cable management holster for CCS-1, 2 year parts only warranty
*Denotes EMC Class A Unit, may not be used in residential grid application</t>
  </si>
  <si>
    <t>Terra DC Wallbox - 24 kW Wallmounted DC Fast Charger rated up to 920 VDC with 23 foot CCS-1 Cable, 480 volt three-phase input, EMC Class B rating, RFID Reader, 7" LCD Display, cellular modem, basic  cable management holster for CCS-1, 2 year parts only warranty</t>
  </si>
  <si>
    <t>Terra 94 CC - 90 kW DC Fast Charger rated up to 920 VDC with two x 20 foot 200 amp CCS-1 Cable and one Chademo Cable, can only charge one vehicle at a time,  RFID Reader, 7" LCD Display, cellular modem, 2 year warranty.  (Field upgradeable with additional power modules will require field UL certification.)</t>
  </si>
  <si>
    <t>Terra 94 CJ - 90 kW DC Fast Charger rated up to 920 VDC with one x 20 foot 200 amp CCS-1 Cable and one Chademo Cable, can only charge one vehicle at a time,  RFID Reader, 7" LCD Display, cellular modem, 2 year warranty.  (Field upgradeable with additional power modules will require field UL certification.)</t>
  </si>
  <si>
    <t>Terra 124 CC - 120 kW DC Fast Charger rated up to 920 VDC with two x 20 foot 200 amp CCS-1 Cables with Dynamic DC power sharing can charge 2 cars simultaneously up to 60 kW each, RFID Reader, 7" LCD Display, cellular modem, 2 year warranty - (Field upgradeable with additional power modules will require field UL certification.)</t>
  </si>
  <si>
    <t>Terra 124 CJ - 120 kW DC Fast Charger rated up to 920 VDC with one 20 foot 200 amp CCS-1 Cable and one Chademo cable with Dynamic DC power sharing can charge 2 cars simultaneously up to 60 kW each), RFID Reader, 7" LCD Display, cellular modem, 2 year warranty - (Field upgradeable with additional power modules will require field UL certification.)</t>
  </si>
  <si>
    <t>Terra 184 CC - 180 kW DC Fast Charger rated up to 920 VDC with two x 20 foot 200 amp CCS-1 Cables with Dynamic DC power sharing can charge 2 cars simultaneously up to 90 kW each, RFID Reader, 7" LCD Display, cellular modem, 2 year warranty</t>
  </si>
  <si>
    <t>Terra 184 CJ - 180 kW DC Fast Charger rated up to 920 VDC with one 20 foot 200 amp CCS-1 Cable and one Chademo cable with Dynamic DC power sharing can charge 2 cars simultaneously up to 90 kW each, RFID Reader, 7" LCD Display, cellular modem, 2 year warranty</t>
  </si>
  <si>
    <t>Charger Connect - Includes GSM connectivity, cellular data plan, live software updates and 24/7 NOC monitoring (Cost per station per year)</t>
  </si>
  <si>
    <t>Terra 175 HP - 160 kW DC Fast Charger rated up to 920 VDC, One 160 kW Static Power Cabinet and One Liquid Cooled ChargePost (dispenser) with 13 foot 500 amp CCS-1 and 200 amp Chademo Cables,
RFID Reader, 7" LCD Display, cellular modem, cable management, 2 year warranty</t>
  </si>
  <si>
    <t>Terra 175 HP - 160 kW DC Fast Charger rated up to 920 VDC, One 160 kW Dynamic Power Cabinet and One Liquid Cooled ChargePost (dispenser) with 13 foot 500 amp CCS-1 and 200 amp Chademo Cables, Dynamic Charging, RFID Reader, 7" LCD Display, cellular modem, cable management, 2 year warranty</t>
  </si>
  <si>
    <t>Web Tool Payment   NAYAX Credit Card Operating Fee - Annual Operating Fee (Access to the payment
application in Driver Care only, includes 5 licenses)</t>
  </si>
  <si>
    <t>Optional: NAYAX credit card reader for Terra 54, 94, 124, and 184 (doesn't include the labor to field
install)</t>
  </si>
  <si>
    <t>Optional:  NAYAX VPOS TOUCH Credit Card Reader - Terra HP - (doesn't include the labor to field
install)</t>
  </si>
  <si>
    <t>Activation Fee per Terra DC Wallbox - ABB will remotely activate the unit in our diagnostic system, check for any errors, load latest version of firmware, log unit for warranty activation, and enable any
specific customizations that have been purchased by the customer</t>
  </si>
  <si>
    <t>Activation Fee per Terra 54 or Terra 94 - ABB will remotely activate the unit in our diagnostic system, check for any errors, load latest version of firmware, log unit for warranty activation, and enable any
specific customizations that have been purchased by the customer</t>
  </si>
  <si>
    <t>Activation Fee per Terra 124 or Terra 184 - ABB will remotely activate the unit in our diagnostic system, check for any errors, load latest version of firmware, log unit for warranty activation, and
enable any specific customizations that have been purchased by the customer</t>
  </si>
  <si>
    <t>Activation Fee per Terra HP - ABB will remotely activate the unit in our diagnostic system, check for any errors, load latest version of firmware, log unit for warranty activation, and enable any specific
customizations that have been purchased by the customer</t>
  </si>
  <si>
    <t>$222/year/station</t>
  </si>
  <si>
    <t>Terra 54 HV C 50kW DC Fast Charger</t>
  </si>
  <si>
    <t>Terra 54 CJ C 50kW DC Fast Charger</t>
  </si>
  <si>
    <t>Cable Management System</t>
  </si>
  <si>
    <t>Terra DC Wallbox - 20 kW Wallmounted DC Fast Charge</t>
  </si>
  <si>
    <t>Terra DC Wallbox - 24 kW Wallmounted DC Fast Charger</t>
  </si>
  <si>
    <t>Terra 94 CC - 90 kW DC Fast Charger</t>
  </si>
  <si>
    <t>Terra 94 CJ - 90 kW DC Fast Charger</t>
  </si>
  <si>
    <t>Terra 124 CC - 120 kW DC Fast Charger</t>
  </si>
  <si>
    <t>Terra 124 CJ - 120 kW DC Fast Charger</t>
  </si>
  <si>
    <t>Terra 184 CC - 180 kW DC Fast Charger</t>
  </si>
  <si>
    <t xml:space="preserve">Terra 184 CJ - 180 kW DC Fast Charger </t>
  </si>
  <si>
    <t>Charger Connect</t>
  </si>
  <si>
    <t xml:space="preserve">Terra 175 HP - 160 kW DC Fast Charger </t>
  </si>
  <si>
    <t>NAYAX Credit Card Operating Fee</t>
  </si>
  <si>
    <t>NAYAX credit card reader for Terra 54, 94, 124, and 184</t>
  </si>
  <si>
    <t>NAYAX VPOS TOUCH Credit Card Reader</t>
  </si>
  <si>
    <t>Activation Fee per Terra DC Wallbox</t>
  </si>
  <si>
    <t>Activation Fee per Terra 54 or Terra 94</t>
  </si>
  <si>
    <t>Activation Fee per Terra 124 or Terra 184</t>
  </si>
  <si>
    <t>Activation Fee per Terra HP</t>
  </si>
  <si>
    <t>OppConnect/ABB</t>
  </si>
  <si>
    <t>OppConnect</t>
  </si>
  <si>
    <t>UL 1660 - C22.2 No. 227.2.1-04</t>
  </si>
  <si>
    <t>UL 1660 - C22.2 No. 227.2.1-05</t>
  </si>
  <si>
    <t>UL 1660 - C22.2 No. 227.2.1-06</t>
  </si>
  <si>
    <t>UL 1660 - C22.2 No. 227.2.1-07</t>
  </si>
  <si>
    <t>UL 1660 - C22.2 No. 227.2.1-08</t>
  </si>
  <si>
    <t>UL 1660 - C22.2 No. 227.2.1-09</t>
  </si>
  <si>
    <t>UL 1660 - C22.2 No. 227.2.1-10</t>
  </si>
  <si>
    <t>UL 1660 - C22.2 No. 227.2.1-11</t>
  </si>
  <si>
    <t>UL 1660 - C22.2 No. 227.2.1-12</t>
  </si>
  <si>
    <t>UL 1660 - C22.2 No. 227.2.1-13</t>
  </si>
  <si>
    <t>UL 1660 - C22.2 No. 227.2.1-14</t>
  </si>
  <si>
    <t>UL 1660 - C22.2 No. 227.2.1-15</t>
  </si>
  <si>
    <t>UL 1660 - C22.2 No. 227.2.1-16</t>
  </si>
  <si>
    <t>UL 1660 - C22.2 No. 227.2.1-17</t>
  </si>
  <si>
    <t>UL 1660 - C22.2 No. 227.2.1-18</t>
  </si>
  <si>
    <t>UL 1660 - C22.2 No. 227.2.1-19</t>
  </si>
  <si>
    <t>UL 1660 - C22.2 No. 227.2.1-20</t>
  </si>
  <si>
    <t>UL 1660 - C22.2 No. 227.2.1-21</t>
  </si>
  <si>
    <t>UL 1660 - C22.2 No. 227.2.1-22</t>
  </si>
  <si>
    <t>UL 1660 - C22.2 No. 227.2.1-23</t>
  </si>
  <si>
    <t>UL 1660 - C22.2 No. 227.2.1-24</t>
  </si>
  <si>
    <t>UL 1660 - C22.2 No. 227.2.1-25</t>
  </si>
  <si>
    <t>UL 1660 - C22.2 No. 227.2.1-26</t>
  </si>
  <si>
    <t>UL 1660 - C22.2 No. 227.2.1-27</t>
  </si>
  <si>
    <t>UL 1660 - C22.2 No. 227.2.1-28</t>
  </si>
  <si>
    <t>UL 1660 - C22.2 No. 227.2.1-29</t>
  </si>
  <si>
    <t>UL 1660 - C22.2 No. 227.2.1-30</t>
  </si>
  <si>
    <t>UL 1660 - C22.2 No. 227.2.1-31</t>
  </si>
  <si>
    <t>UL 1660 - C22.2 No. 227.2.1-32</t>
  </si>
  <si>
    <t>UL 1660 - C22.2 No. 227.2.1-33</t>
  </si>
  <si>
    <t>UL 1660 - C22.2 No. 227.2.1-34</t>
  </si>
  <si>
    <t>UL 1660 - C22.2 No. 227.2.1-35</t>
  </si>
  <si>
    <t>UL 1660 - C22.2 No. 227.2.1-36</t>
  </si>
  <si>
    <t>UL 1660 - C22.2 No. 227.2.1-37</t>
  </si>
  <si>
    <t>UL 1660 - C22.2 No. 227.2.1-38</t>
  </si>
  <si>
    <t>UL 1660 - C22.2 No. 227.2.1-39</t>
  </si>
  <si>
    <t>UL 1660 - C22.2 No. 227.2.1-40</t>
  </si>
  <si>
    <t>UL 1660 - C22.2 No. 227.2.1-41</t>
  </si>
  <si>
    <t>UL 1660 - C22.2 No. 227.2.1-42</t>
  </si>
  <si>
    <t>UL 1660 - C22.2 No. 227.2.1-43</t>
  </si>
  <si>
    <t>UL 1660 - C22.2 No. 227.2.1-44</t>
  </si>
  <si>
    <t>UL 1660 - C22.2 No. 227.2.1-45</t>
  </si>
  <si>
    <t>UL 1660 - C22.2 No. 227.2.1-46</t>
  </si>
  <si>
    <t>UL 1660 - C22.2 No. 227.2.1-47</t>
  </si>
  <si>
    <t>UL 1660 - C22.2 No. 227.2.1-48</t>
  </si>
  <si>
    <t>UL 1660 - C22.2 No. 227.2.1-49</t>
  </si>
  <si>
    <t>UL 1660 - C22.2 No. 227.2.1-50</t>
  </si>
  <si>
    <t>UL 1660 - C22.2 No. 227.2.1-51</t>
  </si>
  <si>
    <t>UL 1660 - C22.2 No. 227.2.1-52</t>
  </si>
  <si>
    <t>UL 1660 - C22.2 No. 227.2.1-53</t>
  </si>
  <si>
    <t>UL 1660 - C22.2 No. 227.2.1-54</t>
  </si>
  <si>
    <t>UL 1660 - C22.2 No. 227.2.1-55</t>
  </si>
  <si>
    <t>UL 1660 - C22.2 No. 227.2.1-56</t>
  </si>
  <si>
    <t>UL 1660 - C22.2 No. 227.2.1-57</t>
  </si>
  <si>
    <t>UL 1660 - C22.2 No. 227.2.1-58</t>
  </si>
  <si>
    <t>UL 1660 - C22.2 No. 227.2.1-59</t>
  </si>
  <si>
    <t>UL 1660 - C22.2 No. 227.2.1-60</t>
  </si>
  <si>
    <t>UL 1660 - C22.2 No. 227.2.1-61</t>
  </si>
  <si>
    <t>UL 1660 - C22.2 No. 227.2.1-62</t>
  </si>
  <si>
    <t>UL 1660 - C22.2 No. 227.2.1-63</t>
  </si>
  <si>
    <t>UL 1660 - C22.2 No. 227.2.1-64</t>
  </si>
  <si>
    <t>UL 1660 - C22.2 No. 227.2.1-65</t>
  </si>
  <si>
    <t>UL 1660 - C22.2 No. 227.2.1-66</t>
  </si>
  <si>
    <t>UL 1660 - C22.2 No. 227.2.1-67</t>
  </si>
  <si>
    <t>UL 1660 - C22.2 No. 227.2.1-68</t>
  </si>
  <si>
    <t>UL 1660 - C22.2 No. 227.2.1-69</t>
  </si>
  <si>
    <t>UL 1660 - C22.2 No. 227.2.1-70</t>
  </si>
  <si>
    <t>UL 1660 - C22.2 No. 227.2.1-71</t>
  </si>
  <si>
    <t>UL 1660 - C22.2 No. 227.2.1-72</t>
  </si>
  <si>
    <t>UL 1660 - C22.2 No. 227.2.1-73</t>
  </si>
  <si>
    <t>UL 1660 - C22.2 No. 227.2.1-74</t>
  </si>
  <si>
    <t>UL 1660 - C22.2 No. 227.2.1-75</t>
  </si>
  <si>
    <t>UL 1660 - C22.2 No. 227.2.1-76</t>
  </si>
  <si>
    <t>UL 1660 - C22.2 No. 227.2.1-77</t>
  </si>
  <si>
    <t>UL 1660 - C22.2 No. 227.2.1-78</t>
  </si>
  <si>
    <t>UL 1660 - C22.2 No. 227.2.1-79</t>
  </si>
  <si>
    <t>UL 1660 - C22.2 No. 227.2.1-80</t>
  </si>
  <si>
    <t>UL 1660 - C22.2 No. 227.2.1-81</t>
  </si>
  <si>
    <t>UL 1660 - C22.2 No. 227.2.1-82</t>
  </si>
  <si>
    <t>UL 1660 - C22.2 No. 227.2.1-83</t>
  </si>
  <si>
    <t>UL 1660 - C22.2 No. 227.2.1-84</t>
  </si>
  <si>
    <t>UL 1660 - C22.2 No. 227.2.1-85</t>
  </si>
  <si>
    <t>UL 1660 - C22.2 No. 227.2.1-86</t>
  </si>
  <si>
    <t>UL 1660 - C22.2 No. 227.2.1-87</t>
  </si>
  <si>
    <t>UL 1660 - C22.2 No. 227.2.1-88</t>
  </si>
  <si>
    <t>UL 1660 - C22.2 No. 227.2.1-89</t>
  </si>
  <si>
    <t>UL 1660 - C22.2 No. 227.2.1-90</t>
  </si>
  <si>
    <t>UL 1660 - C22.2 No. 227.2.1-91</t>
  </si>
  <si>
    <t>UL 1660 - C22.2 No. 227.2.1-92</t>
  </si>
  <si>
    <t>UL 1660 - C22.2 No. 227.2.1-93</t>
  </si>
  <si>
    <t>UL 1660 - C22.2 No. 227.2.1-94</t>
  </si>
  <si>
    <t>UL 1660 - C22.2 No. 227.2.1-95</t>
  </si>
  <si>
    <t>UL 1660 - C22.2 No. 227.2.1-96</t>
  </si>
  <si>
    <t>UL 1660 - C22.2 No. 227.2.1-97</t>
  </si>
  <si>
    <t>UL 1660 - C22.2 No. 227.2.1-98</t>
  </si>
  <si>
    <t>UL 1660 - C22.2 No. 227.2.1-99</t>
  </si>
  <si>
    <t>UL 1660 - C22.2 No. 227.2.1-100</t>
  </si>
  <si>
    <t>UL 1660 - C22.2 No. 227.2.1-101</t>
  </si>
  <si>
    <t>UL 1660 - C22.2 No. 227.2.1-102</t>
  </si>
  <si>
    <t>UL 1660 - C22.2 No. 227.2.1-103</t>
  </si>
  <si>
    <t>UL 1660 - C22.2 No. 227.2.1-104</t>
  </si>
  <si>
    <t>UL 1660 - C22.2 No. 227.2.1-105</t>
  </si>
  <si>
    <t>UL 1660 - C22.2 No. 227.2.1-106</t>
  </si>
  <si>
    <t>UL 1660 - C22.2 No. 227.2.1-107</t>
  </si>
  <si>
    <t>UL 1660 - C22.2 No. 227.2.1-108</t>
  </si>
  <si>
    <t>UL 1660 - C22.2 No. 227.2.1-109</t>
  </si>
  <si>
    <t>UL 1660 - C22.2 No. 227.2.1-110</t>
  </si>
  <si>
    <t>UL 1660 - C22.2 No. 227.2.1-111</t>
  </si>
  <si>
    <t>UL 1660 - C22.2 No. 227.2.1-112</t>
  </si>
  <si>
    <t>UL 1660 - C22.2 No. 227.2.1-113</t>
  </si>
  <si>
    <t>UL 1660 - C22.2 No. 227.2.1-114</t>
  </si>
  <si>
    <t>UL 1660 - C22.2 No. 227.2.1-115</t>
  </si>
  <si>
    <t>UL 1660 - C22.2 No. 227.2.1-116</t>
  </si>
  <si>
    <t>UL 1660 - C22.2 No. 227.2.1-117</t>
  </si>
  <si>
    <t>UL 1660 - C22.2 No. 227.2.1-118</t>
  </si>
  <si>
    <t>UL 1660 - C22.2 No. 227.2.1-119</t>
  </si>
  <si>
    <t>UL 1660 - C22.2 No. 227.2.1-120</t>
  </si>
  <si>
    <t>UL 1660 - C22.2 No. 227.2.1-121</t>
  </si>
  <si>
    <t>UL 1660 - C22.2 No. 227.2.1-122</t>
  </si>
  <si>
    <t>UL 1660 - C22.2 No. 227.2.1-123</t>
  </si>
  <si>
    <t>UL 1660 - C22.2 No. 227.2.1-124</t>
  </si>
  <si>
    <t>UL 1660 - C22.2 No. 227.2.1-125</t>
  </si>
  <si>
    <t>UL 1660 - C22.2 No. 227.2.1-126</t>
  </si>
  <si>
    <t>UL 1660 - C22.2 No. 227.2.1-127</t>
  </si>
  <si>
    <t>UL 1660 - C22.2 No. 227.2.1-128</t>
  </si>
  <si>
    <t>UL 1660 - C22.2 No. 227.2.1-129</t>
  </si>
  <si>
    <t>UL 1660 - C22.2 No. 227.2.1-130</t>
  </si>
  <si>
    <t>UL 1660 - C22.2 No. 227.2.1-131</t>
  </si>
  <si>
    <t>UL 1660 - C22.2 No. 227.2.1-132</t>
  </si>
  <si>
    <t>UL 1660 - C22.2 No. 227.2.1-133</t>
  </si>
  <si>
    <t>UL 1660 - C22.2 No. 227.2.1-134</t>
  </si>
  <si>
    <t>UL 1660 - C22.2 No. 227.2.1-135</t>
  </si>
  <si>
    <t>UL 1660 - C22.2 No. 227.2.1-136</t>
  </si>
  <si>
    <t>UL 1660 - C22.2 No. 227.2.1-137</t>
  </si>
  <si>
    <t>UL 1660 - C22.2 No. 227.2.1-138</t>
  </si>
  <si>
    <t>UL 1660 - C22.2 No. 227.2.1-139</t>
  </si>
  <si>
    <t>UL 1660 - C22.2 No. 227.2.1-140</t>
  </si>
  <si>
    <t>UL 1660 - C22.2 No. 227.2.1-141</t>
  </si>
  <si>
    <t>UL 1660 - C22.2 No. 227.2.1-142</t>
  </si>
  <si>
    <t>UL 1660 - C22.2 No. 227.2.1-143</t>
  </si>
  <si>
    <t>UL 1660 - C22.2 No. 227.2.1-144</t>
  </si>
  <si>
    <t>UL 1660 - C22.2 No. 227.2.1-145</t>
  </si>
  <si>
    <t>UL 1660 - C22.2 No. 227.2.1-146</t>
  </si>
  <si>
    <t>UL 1660 - C22.2 No. 227.2.1-147</t>
  </si>
  <si>
    <t>UL 1660 - C22.2 No. 227.2.1-148</t>
  </si>
  <si>
    <t>UL 1660 - C22.2 No. 227.2.1-149</t>
  </si>
  <si>
    <t>UL 1660 - C22.2 No. 227.2.1-150</t>
  </si>
  <si>
    <t>UL 1660 - C22.2 No. 227.2.1-151</t>
  </si>
  <si>
    <t>UL 1660 - C22.2 No. 227.2.1-152</t>
  </si>
  <si>
    <t>UL 1660 - C22.2 No. 227.2.1-153</t>
  </si>
  <si>
    <t>UL 1660 - C22.2 No. 227.2.1-154</t>
  </si>
  <si>
    <t>UL 1660 - C22.2 No. 227.2.1-155</t>
  </si>
  <si>
    <t>UL 1660 - C22.2 No. 227.2.1-156</t>
  </si>
  <si>
    <t>UL 1660 - C22.2 No. 227.2.1-157</t>
  </si>
  <si>
    <t>UL 1660 - C22.2 No. 227.2.1-158</t>
  </si>
  <si>
    <t>UL 1660 - C22.2 No. 227.2.1-159</t>
  </si>
  <si>
    <t>UL 1660 - C22.2 No. 227.2.1-160</t>
  </si>
  <si>
    <t>UL 1660 - C22.2 No. 227.2.1-161</t>
  </si>
  <si>
    <t>UL 1660 - C22.2 No. 227.2.1-162</t>
  </si>
  <si>
    <t>UL 1660 - C22.2 No. 227.2.1-163</t>
  </si>
  <si>
    <t>UL 1660 - C22.2 No. 227.2.1-164</t>
  </si>
  <si>
    <t>UL 1660 - C22.2 No. 227.2.1-165</t>
  </si>
  <si>
    <t>UL 1660 - C22.2 No. 227.2.1-166</t>
  </si>
  <si>
    <t>UL 1660 - C22.2 No. 227.2.1-167</t>
  </si>
  <si>
    <t>UL 1660 - C22.2 No. 227.2.1-168</t>
  </si>
  <si>
    <t>UL 1660 - C22.2 No. 227.2.1-169</t>
  </si>
  <si>
    <t>UL 1660 - C22.2 No. 227.2.1-170</t>
  </si>
  <si>
    <t>UL 1660 - C22.2 No. 227.2.1-171</t>
  </si>
  <si>
    <t>UL 1660 - C22.2 No. 227.2.1-172</t>
  </si>
  <si>
    <t>UL 1660 - C22.2 No. 227.2.1-173</t>
  </si>
  <si>
    <t>UL 1660 - C22.2 No. 227.2.1-174</t>
  </si>
  <si>
    <t>UL 1660 - C22.2 No. 227.2.1-175</t>
  </si>
  <si>
    <t>UL 1660 - C22.2 No. 227.2.1-176</t>
  </si>
  <si>
    <t>UL 1660 - C22.2 No. 227.2.1-177</t>
  </si>
  <si>
    <t>UL 1660 - C22.2 No. 227.2.1-178</t>
  </si>
  <si>
    <t>UL 1660 - C22.2 No. 227.2.1-179</t>
  </si>
  <si>
    <t>UL 1660 - C22.2 No. 227.2.1-180</t>
  </si>
  <si>
    <t>UL 1660 - C22.2 No. 227.2.1-181</t>
  </si>
  <si>
    <t>UL 1660 - C22.2 No. 227.2.1-182</t>
  </si>
  <si>
    <t>UL 1660 - C22.2 No. 227.2.1-183</t>
  </si>
  <si>
    <t>UL 1660 - C22.2 No. 227.2.1-184</t>
  </si>
  <si>
    <t>UL 1660 - C22.2 No. 227.2.1-185</t>
  </si>
  <si>
    <t>UL 1660 - C22.2 No. 227.2.1-186</t>
  </si>
  <si>
    <t>UL 1660 - C22.2 No. 227.2.1-187</t>
  </si>
  <si>
    <t>UL 1660 - C22.2 No. 227.2.1-188</t>
  </si>
  <si>
    <t>UL 1660 - C22.2 No. 227.2.1-189</t>
  </si>
  <si>
    <t>UL 1660 - C22.2 No. 227.2.1-190</t>
  </si>
  <si>
    <t>UL 1660 - C22.2 No. 227.2.1-191</t>
  </si>
  <si>
    <t>UL 1660 - C22.2 No. 227.2.1-192</t>
  </si>
  <si>
    <t>UL 1660 - C22.2 No. 227.2.1-193</t>
  </si>
  <si>
    <t>UL 1660 - C22.2 No. 227.2.1-194</t>
  </si>
  <si>
    <t>UL 1660 - C22.2 No. 227.2.1-195</t>
  </si>
  <si>
    <t>UL 1660 - C22.2 No. 227.2.1-196</t>
  </si>
  <si>
    <t>UL 1660 - C22.2 No. 227.2.1-197</t>
  </si>
  <si>
    <t>UL 1660 - C22.2 No. 227.2.1-198</t>
  </si>
  <si>
    <t>UL 1660 - C22.2 No. 227.2.1-199</t>
  </si>
  <si>
    <t>UL 1660 - C22.2 No. 227.2.1-200</t>
  </si>
  <si>
    <t>UL 1660 - C22.2 No. 227.2.1-201</t>
  </si>
  <si>
    <t>UL 1660 - C22.2 No. 227.2.1-202</t>
  </si>
  <si>
    <t>UL 1660 - C22.2 No. 227.2.1-203</t>
  </si>
  <si>
    <t>UL 1660 - C22.2 No. 227.2.1-204</t>
  </si>
  <si>
    <t>UL 1660 - C22.2 No. 227.2.1-205</t>
  </si>
  <si>
    <t>UL 1660 - C22.2 No. 227.2.1-206</t>
  </si>
  <si>
    <t>UL 1660 - C22.2 No. 227.2.1-207</t>
  </si>
  <si>
    <t>UL 1660 - C22.2 No. 227.2.1-208</t>
  </si>
  <si>
    <t>UL 1660 - C22.2 No. 227.2.1-209</t>
  </si>
  <si>
    <t>UL 1660 - C22.2 No. 227.2.1-210</t>
  </si>
  <si>
    <t>UL 1660 - C22.2 No. 227.2.1-211</t>
  </si>
  <si>
    <t>UL 1660 - C22.2 No. 227.2.1-212</t>
  </si>
  <si>
    <t>UL 1660 - C22.2 No. 227.2.1-213</t>
  </si>
  <si>
    <t>UL 1660 - C22.2 No. 227.2.1-214</t>
  </si>
  <si>
    <t>UL 1660 - C22.2 No. 227.2.1-215</t>
  </si>
  <si>
    <t>UL 1660 - C22.2 No. 227.2.1-216</t>
  </si>
  <si>
    <t>UL 1660 - C22.2 No. 227.2.1-217</t>
  </si>
  <si>
    <t>UL 1660 - C22.2 No. 227.2.1-218</t>
  </si>
  <si>
    <t>UL 1660 - C22.2 No. 227.2.1-219</t>
  </si>
  <si>
    <t>UL 1660 - C22.2 No. 227.2.1-220</t>
  </si>
  <si>
    <t>UL 1660 - C22.2 No. 227.2.1-221</t>
  </si>
  <si>
    <t>UL 1660 - C22.2 No. 227.2.1-222</t>
  </si>
  <si>
    <t>UL 1660 - C22.2 No. 227.2.1-223</t>
  </si>
  <si>
    <t>UL 1660 - C22.2 No. 227.2.1-224</t>
  </si>
  <si>
    <t>UL 1660 - C22.2 No. 227.2.1-225</t>
  </si>
  <si>
    <t>UL 1660 - C22.2 No. 227.2.1-226</t>
  </si>
  <si>
    <t>UL 1660 - C22.2 No. 227.2.1-227</t>
  </si>
  <si>
    <t>UL 1660 - C22.2 No. 227.2.1-228</t>
  </si>
  <si>
    <t>UL 1660 - C22.2 No. 227.2.1-229</t>
  </si>
  <si>
    <t>UL 1660 - C22.2 No. 227.2.1-230</t>
  </si>
  <si>
    <t>UL 1660 - C22.2 No. 227.2.1-231</t>
  </si>
  <si>
    <t>UL 1660 - C22.2 No. 227.2.1-232</t>
  </si>
  <si>
    <t>UL 1660 - C22.2 No. 227.2.1-233</t>
  </si>
  <si>
    <t>UL 1660 - C22.2 No. 227.2.1-234</t>
  </si>
  <si>
    <t>UL 1660 - C22.2 No. 227.2.1-235</t>
  </si>
  <si>
    <t>UL 1660 - C22.2 No. 227.2.1-236</t>
  </si>
  <si>
    <t>UL 1660 - C22.2 No. 227.2.1-237</t>
  </si>
  <si>
    <t>UL 1660 - C22.2 No. 227.2.1-238</t>
  </si>
  <si>
    <t>UL 1660 - C22.2 No. 227.2.1-239</t>
  </si>
  <si>
    <t>UL 1660 - C22.2 No. 227.2.1-240</t>
  </si>
  <si>
    <t>UL 1660 - C22.2 No. 227.2.1-241</t>
  </si>
  <si>
    <t>UL 1660 - C22.2 No. 227.2.1-242</t>
  </si>
  <si>
    <t>UL 1660 - C22.2 No. 227.2.1-243</t>
  </si>
  <si>
    <t>UL 1660 - C22.2 No. 227.2.1-244</t>
  </si>
  <si>
    <t>UL 1660 - C22.2 No. 227.2.1-245</t>
  </si>
  <si>
    <t>UL 1660 - C22.2 No. 227.2.1-246</t>
  </si>
  <si>
    <t>UL 1660 - C22.2 No. 227.2.1-247</t>
  </si>
  <si>
    <t>UL 1660 - C22.2 No. 227.2.1-248</t>
  </si>
  <si>
    <t>UL 1660 - C22.2 No. 227.2.1-249</t>
  </si>
  <si>
    <t>UL 1660 - C22.2 No. 227.2.1-250</t>
  </si>
  <si>
    <t>UL 1660 - C22.2 No. 227.2.1-251</t>
  </si>
  <si>
    <t>UL 1660 - C22.2 No. 227.2.1-252</t>
  </si>
  <si>
    <t>UL 1660 - C22.2 No. 227.2.1-253</t>
  </si>
  <si>
    <t>UL 1660 - C22.2 No. 227.2.1-254</t>
  </si>
  <si>
    <t>UL 1660 - C22.2 No. 227.2.1-255</t>
  </si>
  <si>
    <t>UL 1660 - C22.2 No. 227.2.1-256</t>
  </si>
  <si>
    <t>UL 1660 - C22.2 No. 227.2.1-257</t>
  </si>
  <si>
    <t>UL 1660 - C22.2 No. 227.2.1-258</t>
  </si>
  <si>
    <t>UL 1660 - C22.2 No. 227.2.1-259</t>
  </si>
  <si>
    <t>UL 1660 - C22.2 No. 227.2.1-260</t>
  </si>
  <si>
    <t>UL 1660 - C22.2 No. 227.2.1-261</t>
  </si>
  <si>
    <t>UL 1660 - C22.2 No. 227.2.1-262</t>
  </si>
  <si>
    <t>UL 1660 - C22.2 No. 227.2.1-263</t>
  </si>
  <si>
    <t>UL 1660 - C22.2 No. 227.2.1-264</t>
  </si>
  <si>
    <t>UL 1660 - C22.2 No. 227.2.1-265</t>
  </si>
  <si>
    <t>UL 1660 - C22.2 No. 227.2.1-266</t>
  </si>
  <si>
    <t>UL 1660 - C22.2 No. 227.2.1-267</t>
  </si>
  <si>
    <t>UL 1660 - C22.2 No. 227.2.1-268</t>
  </si>
  <si>
    <t>UL 1660 - C22.2 No. 227.2.1-269</t>
  </si>
  <si>
    <t>UL 1660 - C22.2 No. 227.2.1-270</t>
  </si>
  <si>
    <t>UL 1660 - C22.2 No. 227.2.1-271</t>
  </si>
  <si>
    <t>UL 1660 - C22.2 No. 227.2.1-272</t>
  </si>
  <si>
    <t>UL 1660 - C22.2 No. 227.2.1-273</t>
  </si>
  <si>
    <t>UL 1660 - C22.2 No. 227.2.1-274</t>
  </si>
  <si>
    <t>UL 1660 - C22.2 No. 227.2.1-275</t>
  </si>
  <si>
    <t>UL 1660 - C22.2 No. 227.2.1-276</t>
  </si>
  <si>
    <t>UL 1660 - C22.2 No. 227.2.1-277</t>
  </si>
  <si>
    <t>UL 1660 - C22.2 No. 227.2.1-278</t>
  </si>
  <si>
    <t>UL 1660 - C22.2 No. 227.2.1-279</t>
  </si>
  <si>
    <t>UL 1660 - C22.2 No. 227.2.1-280</t>
  </si>
  <si>
    <t>UL 1660 - C22.2 No. 227.2.1-281</t>
  </si>
  <si>
    <t>UL 1660 - C22.2 No. 227.2.1-282</t>
  </si>
  <si>
    <t>UL 1660 - C22.2 No. 227.2.1-283</t>
  </si>
  <si>
    <t>UL 1660 - C22.2 No. 227.2.1-284</t>
  </si>
  <si>
    <t>UL 1660 - C22.2 No. 227.2.1-285</t>
  </si>
  <si>
    <t>UL 1660 - C22.2 No. 227.2.1-286</t>
  </si>
  <si>
    <t>UL 1660 - C22.2 No. 227.2.1-287</t>
  </si>
  <si>
    <t>UL 1660 - C22.2 No. 227.2.1-288</t>
  </si>
  <si>
    <t>UL 1660 - C22.2 No. 227.2.1-289</t>
  </si>
  <si>
    <t>UL 1660 - C22.2 No. 227.2.1-290</t>
  </si>
  <si>
    <t>UL 1660 - C22.2 No. 227.2.1-291</t>
  </si>
  <si>
    <t>UL 1660 - C22.2 No. 227.2.1-292</t>
  </si>
  <si>
    <t>UL 1660 - C22.2 No. 227.2.1-293</t>
  </si>
  <si>
    <t>UL 1660 - C22.2 No. 227.2.1-294</t>
  </si>
  <si>
    <t>UL 1660 - C22.2 No. 227.2.1-295</t>
  </si>
  <si>
    <t>UL 1660 - C22.2 No. 227.2.1-296</t>
  </si>
  <si>
    <t>UL 1660 - C22.2 No. 227.2.1-297</t>
  </si>
  <si>
    <t>UL 1660 - C22.2 No. 227.2.1-298</t>
  </si>
  <si>
    <t>UL 1660 - C22.2 No. 227.2.1-299</t>
  </si>
  <si>
    <t>UL 1660 - C22.2 No. 227.2.1-300</t>
  </si>
  <si>
    <t>UL 1660 - C22.2 No. 227.2.1-301</t>
  </si>
  <si>
    <t>UL 1660 - C22.2 No. 227.2.1-302</t>
  </si>
  <si>
    <t>UL 1660 - C22.2 No. 227.2.1-303</t>
  </si>
  <si>
    <t>UL 1660 - C22.2 No. 227.2.1-304</t>
  </si>
  <si>
    <t>UL 1660 - C22.2 No. 227.2.1-305</t>
  </si>
  <si>
    <t>UL 1660 - C22.2 No. 227.2.1-306</t>
  </si>
  <si>
    <t>UL 1660 - C22.2 No. 227.2.1-307</t>
  </si>
  <si>
    <t>UL 1660 - C22.2 No. 227.2.1-308</t>
  </si>
  <si>
    <t>UL 1660 - C22.2 No. 227.2.1-309</t>
  </si>
  <si>
    <t>UL 1660 - C22.2 No. 227.2.1-310</t>
  </si>
  <si>
    <t>UL 1660 - C22.2 No. 227.2.1-311</t>
  </si>
  <si>
    <t>UL 1660 - C22.2 No. 227.2.1-312</t>
  </si>
  <si>
    <t>UL 1660 - C22.2 No. 227.2.1-313</t>
  </si>
  <si>
    <t>UL 1660 - C22.2 No. 227.2.1-314</t>
  </si>
  <si>
    <t>UL 1660 - C22.2 No. 227.2.1-315</t>
  </si>
  <si>
    <t>UL 1660 - C22.2 No. 227.2.1-316</t>
  </si>
  <si>
    <t>UL 1660 - C22.2 No. 227.2.1-317</t>
  </si>
  <si>
    <t>UL 1660 - C22.2 No. 227.2.1-318</t>
  </si>
  <si>
    <t>UL 1660 - C22.2 No. 227.2.1-319</t>
  </si>
  <si>
    <t>UL 1660 - C22.2 No. 227.2.1-320</t>
  </si>
  <si>
    <t>UL 1660 - C22.2 No. 227.2.1-321</t>
  </si>
  <si>
    <t>UL 1660 - C22.2 No. 227.2.1-322</t>
  </si>
  <si>
    <t>UL 1660 - C22.2 No. 227.2.1-323</t>
  </si>
  <si>
    <t>UL 1660 - C22.2 No. 227.2.1-324</t>
  </si>
  <si>
    <t>UL 1660 - C22.2 No. 227.2.1-325</t>
  </si>
  <si>
    <t>UL 1660 - C22.2 No. 227.2.1-326</t>
  </si>
  <si>
    <t>UL 1660 - C22.2 No. 227.2.1-327</t>
  </si>
  <si>
    <t>UL 1660 - C22.2 No. 227.2.1-328</t>
  </si>
  <si>
    <t>UL 1660 - C22.2 No. 227.2.1-329</t>
  </si>
  <si>
    <t>UL 1660 - C22.2 No. 227.2.1-330</t>
  </si>
  <si>
    <t>UL 1660 - C22.2 No. 227.2.1-331</t>
  </si>
  <si>
    <t>UL 1660 - C22.2 No. 227.2.1-332</t>
  </si>
  <si>
    <t>UL 1660 - C22.2 No. 227.2.1-333</t>
  </si>
  <si>
    <t>UL 1660 - C22.2 No. 227.2.1-334</t>
  </si>
  <si>
    <t>UL 1660 - C22.2 No. 227.2.1-335</t>
  </si>
  <si>
    <t>UL 1660 - C22.2 No. 227.2.1-336</t>
  </si>
  <si>
    <t>UL 1660 - C22.2 No. 227.2.1-337</t>
  </si>
  <si>
    <t>UL 1660 - C22.2 No. 227.2.1-338</t>
  </si>
  <si>
    <t>UL 1660 - C22.2 No. 227.2.1-339</t>
  </si>
  <si>
    <t>UL 1660 - C22.2 No. 227.2.1-340</t>
  </si>
  <si>
    <t>UL 1660 - C22.2 No. 227.2.1-341</t>
  </si>
  <si>
    <t>UL 1660 - C22.2 No. 227.2.1-342</t>
  </si>
  <si>
    <t>UL 1660 - C22.2 No. 227.2.1-343</t>
  </si>
  <si>
    <t>UL 1660 - C22.2 No. 227.2.1-344</t>
  </si>
  <si>
    <t>UL 1660 - C22.2 No. 227.2.1-345</t>
  </si>
  <si>
    <t>UL 1660 - C22.2 No. 227.2.1-346</t>
  </si>
  <si>
    <t>UL 1660 - C22.2 No. 227.2.1-347</t>
  </si>
  <si>
    <t>UL 1660 - C22.2 No. 227.2.1-348</t>
  </si>
  <si>
    <t>UL 1660 - C22.2 No. 227.2.1-349</t>
  </si>
  <si>
    <t>UL 1660 - C22.2 No. 227.2.1-350</t>
  </si>
  <si>
    <t>UL 1660 - C22.2 No. 227.2.1-351</t>
  </si>
  <si>
    <t>UL 1660 - C22.2 No. 227.2.1-352</t>
  </si>
  <si>
    <t>UL 1660 - C22.2 No. 227.2.1-353</t>
  </si>
  <si>
    <t>UL 1660 - C22.2 No. 227.2.1-354</t>
  </si>
  <si>
    <t>DC Fast Charger Installation - local</t>
  </si>
  <si>
    <t xml:space="preserve">DC Fast Charger Installation - Rural </t>
  </si>
  <si>
    <t>Cost + 35%</t>
  </si>
  <si>
    <t>Materials, labor, permits, and project management associated for installation of any DC Fast Charger, no 'make ready', (R/T &lt;2hours)</t>
  </si>
  <si>
    <t>Materials, labor, permits, and project management associated for installation of any DC Fast Charger, no 'make ready', (R/T &gt;2hours)</t>
  </si>
  <si>
    <t>4-6 months</t>
  </si>
  <si>
    <t>$176.00/year/station)</t>
  </si>
  <si>
    <t>Shell Recharge Solutions</t>
  </si>
  <si>
    <t>Category 1 - Hardware - Miscellaneous</t>
  </si>
  <si>
    <t>Cost + 10%</t>
  </si>
  <si>
    <t>ABB-TERRA HP-CSATTHP</t>
  </si>
  <si>
    <t xml:space="preserve">Commissioning Fee per Terra HP (approved service partners trained by ABB can perform their own  commissioning) - ABB Certified commissioning channel partners can self perform.     </t>
  </si>
  <si>
    <t>CSATTHP</t>
  </si>
  <si>
    <t>30 Weeks</t>
  </si>
  <si>
    <t>ABB-COM-CSAHVC</t>
  </si>
  <si>
    <t xml:space="preserve">Onsite Commissioning Fee per HVC (includes one Depot Charge Box) </t>
  </si>
  <si>
    <t>CSAHVC</t>
  </si>
  <si>
    <t>ABB-Terra DC WALLBOX C-6AGC079381</t>
  </si>
  <si>
    <t xml:space="preserve"> This 22.5 kW model with a 208/240 V single phase input and rated up to 920 VDC output features a single  outlet 23 foot CCS-1 connector cable, RFID Reader, LED Display, 4G cellular modem, basic cable  management holster for CCS-1, can support OCPP 1.6 integrations, and comes with a 2 year parts only  warranty. EMC Class A Unit, may not be used in residential grid application.</t>
  </si>
  <si>
    <t>ABB-TERRA 175 HP-(1) 6AGC067631 (1) 6AGC082641</t>
  </si>
  <si>
    <t xml:space="preserve">ABB’s Terra HP system is a modular ultra-fast EV charging system supporting all 150-920 VDC compatible  vehicles. The Terra 175 HP System in Static configuration will support 175 kW peak, 160 kW continuous  output power, including 1x Liquid Cooled ChargePost (dispenser) with 13 foot 500 amp CCS-1 and 200 amp  Chademo Cables and single Power Cabinet. ABB’s 4G modem-connected chargers feature a redundant  power module architecture for high uptime and remote serviceability – with a 7" high-brightness color  touchscreen display, RFID, support for OCPP 1.6 integrations, and comes with a 2 year warranty.  </t>
  </si>
  <si>
    <t>(1) 6AGC067631 (1) 6AGC082641</t>
  </si>
  <si>
    <t>30 WEEKS</t>
  </si>
  <si>
    <t>ABB-TERRA 175HP D-(1) 6AGC067632 (1) 6AGC101329</t>
  </si>
  <si>
    <t xml:space="preserve">ABB’s Terra HP system is a modular ultra-fast EV charging system supporting all 150-920 VDC compatible  vehicles. The Terra 175 HP System in Dynamic configuration will support 175 kW peak, 160 kW continuous  output power, including 1x Liquid Cooled ChargePost (dispenser) with 13 foot 500 amp CCS-1 and 200 amp  Chademo Cables and single Power Cabinet - with the ability to upgrade the system to 350 kW over time.  ABB’s 4G modem-connected chargers feature a redundant power module architecture for high uptime and  remote serviceability – with a 7" high-brightness color touchscreen display, RFID, support for OCPP 1.6  integrations, and comes with a 2 year warranty. </t>
  </si>
  <si>
    <t>(1) 6AGC067632 (1) 6AGC101329</t>
  </si>
  <si>
    <t>ABB- Terra 54HV C-6AGC084934</t>
  </si>
  <si>
    <t>Terra 54 C HV - 50 kW DC Fast Charger rated up to 920 VDC with 20 foot CCS-1 Cable, RFID Reader, LED Display, cellular modem, 65kAIC, 2 year warranty,</t>
  </si>
  <si>
    <t>ABB- Terra 54HV CJ-6AGC082821</t>
  </si>
  <si>
    <t>ABB’s Terra 54HV CJ DC fast charger has been designed to support 50 kW continuous charging for vehicles  with battery voltages requiring up to 920 VDC with with one 20 foot long CCS1 charging cable and one 20  foot long CHAdeMO charging cable. ABB’s 4G modem-connected chargers feature a 5x10kW redundant  power module architecture for high uptime and remote serviceability – with a 7" high-brightness color  touchscreen display, RFID, support for OCPP 1.6 integrations, and comes with a 2 year warranty.(65KAIC)  Nayax credit card reader is not included and available as a separate accessory that may be purchased.</t>
  </si>
  <si>
    <t>6AGC082821</t>
  </si>
  <si>
    <t>ABB-Terra DC Wallbox C-6AGC081364</t>
  </si>
  <si>
    <t>Terra DC Wallbox – 3 phase - 24 kW Wallmounted DC Fast Charger rated up to 920 VDC with 23-foot CCS-1 Cable, RFID Reader, LED Display, cellular  modem, cable management holster for CCS-1.</t>
  </si>
  <si>
    <t>ABB-HVC150-(1) 6AGC070558 (2) 6AGC076522 (1) 6AGC069251</t>
  </si>
  <si>
    <t xml:space="preserve"> HVC-150 - 150 kW DC Fast Charger rated up to 850 VDC, One 150 kW Power Cabinet and (2) Depot Charge  Boxes with 23 foot CCS-1 cables, sequential charging, robustness and long distance packages, cellular  modem, 2 year warranty </t>
  </si>
  <si>
    <t>(1) 6AGC070558 (2) 6AGC076522 (1) 6AGC069251</t>
  </si>
  <si>
    <t>ABB-HVC150-(1) 6AGC070558 (3) 6AGC076522 (1) 6AGC069251</t>
  </si>
  <si>
    <t xml:space="preserve"> HVC-150 - 150 kW DC Fast Charger rated up to 850 VDC, One 150 kW Power Cabinet and (3) Depot Charge  Boxes with 23 foot CCS-1 cables, sequential charging, robustness and long distance packages, cellular  modem, 2 year warranty, includes sequential charging package </t>
  </si>
  <si>
    <t>(1) 6AGC070558 (3) 6AGC076522 (1) 6AGC069251</t>
  </si>
  <si>
    <t>ABB-TERRA DC WALLBOX CJ-6AGC079379</t>
  </si>
  <si>
    <t>Terra DC Wallbox – 1 phase - 24 kW Wallmounted DC Fast Charger rated up to 920 VDC with 23-foot CCS-1 and Chademo Cables, RFID Reader, LED Display, cellular modem, cable management holster for CCS-1 and Chademo.</t>
  </si>
  <si>
    <t>6AGC079379</t>
  </si>
  <si>
    <t>ABB-TERRA DC CJ-6AGC081362</t>
  </si>
  <si>
    <t>Terra DC Wallbox – 3 phase - 24 kW Wallmounted DC Fast Charger rated up to 920 VDC with 23-foot CCS-1 and Chademo Cables, RFID Reader, LED Display, cellular modem, cable management holster for CCS-1 and Chademo</t>
  </si>
  <si>
    <t>6AGC081362</t>
  </si>
  <si>
    <t>ABB-HVC150-(1) 6AGC070558 (1) 6AGC076522</t>
  </si>
  <si>
    <t>HVC-150 - 150 kW DC Fast Charger rated up to 850 VDC, One 150 kW Power Cabinet and (1) Depot Charge  Box with 23 foot CCS-1 cable, cellular modem, 2 year warranty  - HVC robustness package included : Redundant auxiliary power supply; Low temperature option:  integrated Heating system for extension of the operating temperature to -35 degC to +50 degC, Active  temperature measurement and control; Intelligent air filter system; Intelligent fuse control.  - HVC long distance support package included: To increase distance up to 150 meters. Data  communication enhancer module; Overvoltage protection system; Cable between power cabinet and  depot box not included.</t>
  </si>
  <si>
    <t>(1) 6AGC070558 (1) 6AGC076522</t>
  </si>
  <si>
    <t>30 weeks</t>
  </si>
  <si>
    <t>ABB-TERRA 184-6AGC085467</t>
  </si>
  <si>
    <t>The Terra 184 C1C2 is a 180 kW DC fast charger rated up to 920 VDC with 1x 20 ft 200 amp CCS1 cable  connector and 1x 20 ft 200 amp CCS2 cable connector in dual outlet configuration, and can charge 2 cars  simultaneously up to 90 kW each. ABB’s 4G modem-connected chargers feature a redundant power  module architecture for high uptime and remote serviceability – with a 7" high-brightness color  touchscreen display, RFID, support for OCPP 1.6 integrations, and comes with a 2 year warranty. NOTE  CCS2 is the European style CCS connector. Nayax credit card reader is not included and available as a  separate accessory that may be purchased.</t>
  </si>
  <si>
    <t>6AGC085467</t>
  </si>
  <si>
    <t>ABB-TERRA 124 C-6AGC102235</t>
  </si>
  <si>
    <t>The Terra 124 C is a 120 kW DC fast charger rated up to 920 VDC with 1x 20 foot 200 amp CCS-1 cable  connector. ABB’s 4G modem-connected chargers feature a redundant power module architecture for high  uptime and remote serviceability – with a 7" high-brightness color touchscreen display, RFID, support for  OCPP 1.6 integrations, and comes with a 2 year warranty. This unit is field upgradeable with additional  power modules that will require field UL certification. Nayax credit card reader is not included and  available as a separate accessory that may be purchased.</t>
  </si>
  <si>
    <t>6AGC102235</t>
  </si>
  <si>
    <t>ABB-TERRA 124 CJ-6AGC102238</t>
  </si>
  <si>
    <t>The Terra 124 CJ is a 120 kW DC fast charger rated up to 920 VDC with a 20 ft 200 amp CCS-1 cable  connector and a 20 ft CHAdeMO connector in dual outlet configuration, and can charge 2 cars  simultaneously up to 60 kW each. ABB’s 4G modem-connected chargers feature a redundant power  module architecture for high uptime and remote serviceability – with a 7" high-brightness color  touchscreen display, RFID, support for OCPP 1.6 integrations, and comes with a 2 year warranty. This unit  is field upgradeable with additional power modules that will require field UL certification. Nayax credit  card reader is not included and available as a separate accessory that may be purchased.</t>
  </si>
  <si>
    <t>6AGC102238</t>
  </si>
  <si>
    <t>ABB-TERRA 124 CC-6AGC102241</t>
  </si>
  <si>
    <t>The Terra 124 CC is a 120 kW DC fast charger rated up to 920 VDC with 2x 20 ft 200 amp CCS-1 cable  connectors in dual outlet configuration, and can charge 2 cars simultaneously up to 60 kW each. ABB’s 4G  modem-connected chargers feature a redundant power module architecture for high uptime and remote  serviceability – with a 7" high-brightness color touchscreen display, RFID, support for OCPP 1.6  integrations, and comes with a 2 year warranty. This unit is field upgradeable with additional power  modules that will require field UL certification. Nayax credit card reader is not included and available as a  separate accessory that may be purchased.</t>
  </si>
  <si>
    <t>6AGC102241</t>
  </si>
  <si>
    <t>ABB-Terra 54 CJ-6AGC071648</t>
  </si>
  <si>
    <t xml:space="preserve">The Terra 54 CJ is a 50 kW DC fast charger with a CCS1 and CHAdeMO dual-outlet configuration. ABB’s 4G modem-connected chargers feature a 5x10kW redundant power module architecture for high uptime and remote serviceability – with a 7" high-brightness color touchscreen display, RFID, support for OCPP 1.6 integrations, and comes with a 2 year parts only warranty. (65KAIC) </t>
  </si>
  <si>
    <t>ABB-TERRA 54 C-6AGC081369</t>
  </si>
  <si>
    <t>Terra 54 C is a 50 kW DC fast charger with one 13 foot long CCS1 charging cable. ABB’s 4G modemconnected chargers feature a 5x10kW redundant power module architecture for high uptime and remote  serviceability – with a 7" high-brightness color touchscreen display, RFID, support for OCPP 1.6  integrations, and comes with a 2 year warranty. (65KAIC) Nayax credit card reader is not included and  available as a separate accessory that may be purchased.</t>
  </si>
  <si>
    <t>6AGC081369</t>
  </si>
  <si>
    <t>ABB-TERRA 184 CJ-6AGC102237</t>
  </si>
  <si>
    <t xml:space="preserve">The Terra 184 CJ is a 180 kW DC fast charger rated up to 920 VDC with a 20 ft 200 amp CCS-1 cable  connector and a 20 ft CHAdeMO connector in dual outlet configuration, and can charge 2 cars  simultaneously up to 90 kW each.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 </t>
  </si>
  <si>
    <t>6AGC102237</t>
  </si>
  <si>
    <t>ABB-TERRA 184 C-6AGC102229</t>
  </si>
  <si>
    <t xml:space="preserve">The Terra 184 C is a 180 kW DC fast charger rated up to 920 VDC with 1x 20 foot 200 amp CCS-1 cable  connector.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 </t>
  </si>
  <si>
    <t>6AGC102229</t>
  </si>
  <si>
    <t>ABB-TERRA 94 CJ-6AGC102236</t>
  </si>
  <si>
    <t>The Terra 94 CJ is a 90 kW DC fast charger rated up to 920 VDC with a 20 ft 200 amp CCS-1 cable connector  and a 20 ft CHAdeMO connector in dual outlet configuration, charging one vehicle at a time. ABB’s 4G  modem-connected chargers feature a redundant power module architecture for high uptime and remote  serviceability – with a 7" high-brightness color touchscreen display, RFID, support for OCPP 1.6  integrations, and comes with a 2 year warranty. This unit is field upgradeable with additional power  modules that will require field UL certification. Nayax credit card reader is not included and available as a  separate accessory that may be purchased.</t>
  </si>
  <si>
    <t>6AGC102236</t>
  </si>
  <si>
    <t>ABB-TERRA 94 CC-6AGC102239</t>
  </si>
  <si>
    <t xml:space="preserve">The Terra 94 CC is a 90 kW DC fast charger rated up to 920 VDC with 2x 20 ft 200 amp CCS-1 cable  connectors in dual outlet configuration, charging one vehicle at a time. ABB’s 4G modem-connected  chargers feature a redundant power module architecture for high uptime and remote serviceability – with  a 7" high-brightness color touchscreen display, RFID, support for OCPP 1.6 integrations, and comes with a 2  year warranty. This unit is field upgradeable with additional power modules that will require field UL  certification. Nayax credit card reader is not included and available as a separate accessory that may be  purchased. </t>
  </si>
  <si>
    <t>6AGC102239</t>
  </si>
  <si>
    <t>ABB-TERRA 94 C-6AGC102247</t>
  </si>
  <si>
    <t>The Terra 94 C is a 90 kW DC fast charger rated up to 920 VDC with 1x 20 foot 200 amp CCS-1 cable  connector. ABB’s 4G modem-connected chargers feature a redundant power module architecture for high  uptime and remote serviceability – with a 7" high-brightness color touchscreen display, RFID, support for  OCPP 1.6 integrations, and comes with a 2 year warranty. This unit is field upgradeable with additional  power modules that will require field UL certification. Nayax credit card reader is not included and  available as a separate accessory that may be purchased.</t>
  </si>
  <si>
    <t>6AGC102247</t>
  </si>
  <si>
    <t>ABB-TERRA 184 CC-6AGC102240</t>
  </si>
  <si>
    <t>The Terra 184 CC is a 180 kW DC fast charger rated up to 920 VDC with 2x 20 ft 200 amp CCS-1 cable  connectors in dual outlet configuration, and can charge 2 cars simultaneously up to 90 kW each.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t>
  </si>
  <si>
    <t>6AGC102240</t>
  </si>
  <si>
    <t>ABB-TERRA 350 HP D-(2) 6AGC067632 (1) 6AGC101329</t>
  </si>
  <si>
    <t>(2) 6AGC067632 (1) 6AGC101329</t>
  </si>
  <si>
    <t>ABB-TERRA 54- 6AGC085697</t>
  </si>
  <si>
    <t>6AGC085697</t>
  </si>
  <si>
    <t>ABB-TAC W9-P8-RD-MCD-0</t>
  </si>
  <si>
    <t>Terra AC Wallbox – 40A Smart Charger with HMI  Screen, RFID reader, 4G, Double Ethernet, and 25- foot SAE J1772 cable.</t>
  </si>
  <si>
    <t>TAC W9-P8-RD-MCD-0</t>
  </si>
  <si>
    <t>ABB-TAC W7-P8-RD-MD-0</t>
  </si>
  <si>
    <t>Terra AC Wallbox – 32A Smart Charger with HMI  Screen, RFID reader, Double Ethernet, and 25-foot SAE J1772 cable.</t>
  </si>
  <si>
    <t>TAC W7-P8-RD-MD-0</t>
  </si>
  <si>
    <t>ABB-TAC W7-P8-RD-MCD-0</t>
  </si>
  <si>
    <t>Terra AC Wallbox – 32A Smart Charger with HMI  Screen, RFID reader, 4G, Double Ethernet, and 25- foot SAE J1772 cable</t>
  </si>
  <si>
    <t>TAC W7-P8-RD-MCD-0</t>
  </si>
  <si>
    <t>ABB-TAC W7-P8-R-D-0</t>
  </si>
  <si>
    <t>Terra AC Wallbox – 32A Smart Charger with RFID  reader, Double Ethernet, and 25-foot SAE J1772  cable.</t>
  </si>
  <si>
    <t>TAC W7-P8-R-D-0</t>
  </si>
  <si>
    <t>ABB-TAC W7-P8-R-CD-0</t>
  </si>
  <si>
    <t>Terra AC Wallbox – 32A Smart Charger with RFID  reader, 4G, Double Ethernet, and 25-foot SAE J1772  cable.</t>
  </si>
  <si>
    <t>TAC W7-P8-R-CD-0</t>
  </si>
  <si>
    <t>ABB-TAC W7-P8-R-C-0</t>
  </si>
  <si>
    <t>Terra AC Wallbox – 32A Smart Charger with RFID  reader, 4G, and 25-foot SAE J1772 cable.</t>
  </si>
  <si>
    <t>TAC W7-P8-R-C-0</t>
  </si>
  <si>
    <t>ABB-TAC W19-P8-RD-MCD-0</t>
  </si>
  <si>
    <t>Terra AC Wallbox – 80A Smart Charger with HMI  Screen, RFID reader, 4G, Double Ethernet, and 25- foot SAE J1772 cable.</t>
  </si>
  <si>
    <t>TAC W19-P8-RD-MCD-0</t>
  </si>
  <si>
    <t>ABB - TAC-W7-P8-0</t>
  </si>
  <si>
    <t>Terra AC Wallbox – 32A Charger with 25-foot SAE  J1772 cable.</t>
  </si>
  <si>
    <t>TAC-W7-P8-0</t>
  </si>
  <si>
    <t>ABB-TERRA 350 HP-(2) 6AGC067631 (2) 6AGC101329</t>
  </si>
  <si>
    <t xml:space="preserve">"2 x Terra HP Power Cabinets (static), 175 kWp and 375 A output, 480 VAC 60 Hz input, with 2x Terra HP Gen 3 Charge Post, 500 A CCS1 and 200 A CHAdeMO, 5.3 m cables with retraction system, 15"" screen, Mifare RFID reader. cTUVus certified. Note: simultaneous charging on both cables is not supported."  </t>
  </si>
  <si>
    <t>(2) 6AGC067631 (2) 6AGC101329</t>
  </si>
  <si>
    <t>ABB- CHG- PKG</t>
  </si>
  <si>
    <t>HVC-C Sequential Charging Package</t>
  </si>
  <si>
    <t>ABB- CHRG-BOX-LG-CBL</t>
  </si>
  <si>
    <t>HVC-C Depot Charge Box Long CCS-1 Cable UL</t>
  </si>
  <si>
    <t>ABB-HVC150-ACC-6AGC069024</t>
  </si>
  <si>
    <t>Standalone Pedestal for HVC-150 Depot Charge Box - Optional</t>
  </si>
  <si>
    <t>6AGC069024</t>
  </si>
  <si>
    <t>ABB-ACC-XT4-BUS-002</t>
  </si>
  <si>
    <t>Cable Management For Pedestal Mount - Optional (Must be purchased with Metal Pedestal)</t>
  </si>
  <si>
    <t>XT4-BUS-002</t>
  </si>
  <si>
    <t>ABB- ACC-6AGC076604</t>
  </si>
  <si>
    <t xml:space="preserve">The upgraded “Gold” level CCS1 cable holster for the Terra DC Wallbox is tailored to cradle the specific  design of CCS1 connectors. This holster offers additional weather protection while enhancing operational  lifetime of the cable connectors - in a color-matched aesthetic design. </t>
  </si>
  <si>
    <t>6AGC076604</t>
  </si>
  <si>
    <t>ABB-TERRA54-CBLE-MGMT</t>
  </si>
  <si>
    <t>Terra 54 Cable Management System per Connector (CANADA)</t>
  </si>
  <si>
    <t>ABB-DCWB-PEDESTAL-CJ</t>
  </si>
  <si>
    <t xml:space="preserve">ABB's safety-tested DC Wallbox pedestal delivers a high quality user experience while enhancing  operational lifetime.This design includes solar powered LED lighting, a removable front panel for conduit,  mounting and service access, a cable management system for dual outlet configuration, corrosion-resistant  lightweight aluminum construction, optional integrated AC disconnect means, mounting hardware included and the design  enables ADA compliant installations. This pedestal unit comes with a 2 year parts only warranty. </t>
  </si>
  <si>
    <t>DCWB-PEDESTAL-CJ</t>
  </si>
  <si>
    <t>ABB-Terra 54/54HV CABLE MGMT-T54-2545B</t>
  </si>
  <si>
    <t>Terra 54 Cable Management Solution (Includes one cable retractor, order qty 2 for stations with two cables)</t>
  </si>
  <si>
    <t>T54-2545B</t>
  </si>
  <si>
    <t>ABB-TERRA 94/124/184-6AGC101049</t>
  </si>
  <si>
    <t xml:space="preserve">Terra 94/124/184 Cable Management Solution (Includes one cable retractor, order qty 2 for stations with  two cables) </t>
  </si>
  <si>
    <t>ABB-TERRA AC-6AGC085345</t>
  </si>
  <si>
    <t>Single Pedestal – Terra AC Wallbox.</t>
  </si>
  <si>
    <t>6AGC085345</t>
  </si>
  <si>
    <t>ABB-PDSTL-LUXAW</t>
  </si>
  <si>
    <t>Luxury Pedestal – Terra AC Wallbox. Includes Cable  Management System. Supports up to 2 units.</t>
  </si>
  <si>
    <t>PDSTL-LUXAW</t>
  </si>
  <si>
    <t>ABB-ABM-G4-S-ABB-C</t>
  </si>
  <si>
    <t>Single Head ABB Bracket (CCS1 cable)</t>
  </si>
  <si>
    <t>ABM-G4-S-ABB-C</t>
  </si>
  <si>
    <t>ABB-ABM-G4-D-ABB-CJ</t>
  </si>
  <si>
    <t>Dual Head ABB Bracket (CCS1 &amp; CHAdeMO cable)</t>
  </si>
  <si>
    <t>ABM-G4-D-ABB-CJ</t>
  </si>
  <si>
    <t>ABB-DCWB-Pedestal-C</t>
  </si>
  <si>
    <t>ABB's safety-tested DC Wallbox pedestal delivers a high quality user experience while enhancing  operational lifetime.This design includes solar powered LED lighting, a removable front panel for conduit,  mounting and service access, a cable management system for single outlet configuration, corrosionresistant lightweight aluminum construction, optional integrated AC disconnect means, mounting hardware included and the design  enables ADA compliant installations. This pedestal unit comes with a 2 year parts only warranty.</t>
  </si>
  <si>
    <t>DCWB-Pedestal-C</t>
  </si>
  <si>
    <t>Terra 124 Cable Upgrade - CCS/CHA</t>
  </si>
  <si>
    <t xml:space="preserve">from 200A to 400A cables in CCS + CHAdeMo charger UL </t>
  </si>
  <si>
    <t/>
  </si>
  <si>
    <t>Terra 124/184 Cable Upgrade - CCS</t>
  </si>
  <si>
    <t xml:space="preserve">from 200A to 400A cables in 2 x CCS charger UL </t>
  </si>
  <si>
    <t>Terra 94/124/184 Extended Cables - CHA</t>
  </si>
  <si>
    <t xml:space="preserve">from default 3.9m to max. 8m per cable (200A CHAdeMO) for Terra 94, Terra 124 and Terra 184 (non-HC versions </t>
  </si>
  <si>
    <t>Terra 94/124/184 Extended Cables - CCS</t>
  </si>
  <si>
    <t xml:space="preserve">from default 3.9m to max. 8m per cable (200A  CCS) for Terra 94, Terra 124 and Terra 184 (non-HC versions) </t>
  </si>
  <si>
    <t>Terra 54/54HV - Extended Cables</t>
  </si>
  <si>
    <t xml:space="preserve">from default 3.9m to max. 8m per cable (max. 125A) (CCS or ChadeMO or AC) for Terra 54(HV)  </t>
  </si>
  <si>
    <t>Terra 184 Cable Upgrade - CCS/CHA</t>
  </si>
  <si>
    <t>ABB-COMM-CSADCB</t>
  </si>
  <si>
    <t>Onsite Commissioning Fee per Extra Depot Charge Box</t>
  </si>
  <si>
    <t>CSADCB</t>
  </si>
  <si>
    <t>ABB-ChargerConnect-6AGC064781</t>
  </si>
  <si>
    <t>BTC-30A-L2P-30-240-15</t>
  </si>
  <si>
    <t>Dual Pedestal 30A, with color screen, RFID, cellular, 2 year warranty</t>
  </si>
  <si>
    <t>20 weeks</t>
  </si>
  <si>
    <t>BTC-30A-L2W-30-240-15</t>
  </si>
  <si>
    <t xml:space="preserve">Level 2, 30A, Commercial Charging Station To Include: PC, Controller, 7" Color LCD, Cellular Modem,  RFID Reader OR Credit Card Reader, OCPP S/W (1.6xx) Dual-Port Level 2 EVSE - Wall Mount </t>
  </si>
  <si>
    <t>BTC-30A-L2P-30-240-16</t>
  </si>
  <si>
    <t>Level 2, 30A, Commercial Charging Station To Include: PC, Controller, 7" Color LCD, Cellular Modem,  RFID Reader OR Credit Card Reader, OCPP S/W (1.6xx) Single-Port Level 2 EVSE - Pedestal</t>
  </si>
  <si>
    <t>BTC-30A-L2W-30-240-16</t>
  </si>
  <si>
    <t>Level 2, 30A, Commercial Charging Station To Include: PC, Controller, 7" Color LCD, Cellular Modem,  RFID Reader OR Credit Card Reader, OCPP S/W (1.6xx) Single-Port Level 2 EVSE - Wall Mount</t>
  </si>
  <si>
    <t>BTC-70A-L2P-70-240-16</t>
  </si>
  <si>
    <t>Single-Port Level 2 EVSE - Pedestal Level 2, 70A, Commercial Charging Station To Include: PC, Controller, 7" Color LCD, Cellular Modem,  RFID Reader OR Credit Card Reader, OCPP S/W (1.6xx) Single-Port Level 2 EVSE - Pedestal Single-Port Level 2 EVSE - Pedestal</t>
  </si>
  <si>
    <t> L2P-70-240-16</t>
  </si>
  <si>
    <t>BTC-70A- L2W-70-240-16</t>
  </si>
  <si>
    <t>Level 2, 70A, Commercial Charging Station To Include: PC, Controller, 7" Color LCD, Cellular Modem,  RFID Reader OR Credit Card Reader, OCPP S/W (1.6xx) Single-Port Level 2 EVSE - Wall Mount</t>
  </si>
  <si>
    <t> L2W-70-240-16</t>
  </si>
  <si>
    <t>BTC-40A-L2P-40-240-15</t>
  </si>
  <si>
    <t>Level 2, 40A, Commercial Charging Station To Include: PC, Controller, 7" Color LCD, Cellular Modem,  RFID Reader OR Credit Card Reader, OCPP S/W (1.6xx) Dual-Port Level 2 EVSE - Pedestal</t>
  </si>
  <si>
    <t>BTC-40A-L2W-40-240-15</t>
  </si>
  <si>
    <t>Level 2, 40A, Commercial Charging Station To Include: PC, Controller, 7" Color LCD, Cellular Modem,  RFID Reader OR Credit Card Reader, OCPP S/W (1.6xx) Dual-Port Level 2 EVSE - Wall Mount</t>
  </si>
  <si>
    <t> L2W-40-240-15</t>
  </si>
  <si>
    <t>BTC-40A- L2W-40-240-16</t>
  </si>
  <si>
    <t>Level 2, 40A, Commercial Charging Station To Include: PC, Controller, 7" Color LCD, Cellular Modem,  RFID Reader OR Credit Card Reader, OCPP S/W (1.6xx) Single-Port Level 2 EVSE - Wall Mount</t>
  </si>
  <si>
    <t> L2W-40-240-16</t>
  </si>
  <si>
    <t>BTC-40A-L2P-40-240-16</t>
  </si>
  <si>
    <t>Level 2, 40A, Commercial Charging Station To Include: PC, Controller, 7" Color LCD, Cellular Modem,  RFID Reader OR Credit Card Reader, OCPP S/W (1.6xx) Single-Port Level 2 EVSE - Pedestal</t>
  </si>
  <si>
    <t>BTC- 200A-HPCD1-200-01</t>
  </si>
  <si>
    <t>200A Rated Power Dispenser(s)  - Dual Connector  - 200A Rated Copper Connectors (SAE Combo (CCS-1) and Chademo  - Maximum Output 80kW (Chademo)- 180kW (SAE Combo) per connector,  depending on BMS input voltage  - 15" High Resolution Touch Screen Display  - RFID Reader  - Credit Card Reader  - Includes cellular modem (but not SIM card/data usage)</t>
  </si>
  <si>
    <t>4-6 weeks</t>
  </si>
  <si>
    <t>BTC-125A-HPCD1-125-01</t>
  </si>
  <si>
    <t>- Dual Connector  - Two (2) 125A Rated SAE Combo (CCS-1) Connectors  - Maximum Output 50kW per connector  - 15" High Resolution Touch Screen Display  - RFID Reader  - Credit Card Reader  - Includes cellular modem (but not SIM card/data usage)</t>
  </si>
  <si>
    <t>BTC-100kw- HPCT-100-480-02</t>
  </si>
  <si>
    <t>HPCT-100-480-02</t>
  </si>
  <si>
    <t>BTC-150KW-HPCT-150-480-02</t>
  </si>
  <si>
    <t>HPCT-150-480-02</t>
  </si>
  <si>
    <t>BTC-200KW-HPCT-100-480-02</t>
  </si>
  <si>
    <t>BTC-50kW-L3S-50-208-01</t>
  </si>
  <si>
    <t>50kW Slim 208VAC CHAdeMO/CCS1  L3S-50-208-01  - OCPP Ver 1.6x - 15" High-Resolution Color Touchscreen LCD - Cellular Modem - RFID Reader - Cord Retraction</t>
  </si>
  <si>
    <t>L3S-50-208-01</t>
  </si>
  <si>
    <t>BTC-50kW-L3S-50-480-01</t>
  </si>
  <si>
    <t>50kW Slim 480VAC CHAdeMO/CCS1    - OCPP Ver 1.6x  - 15" High-Resolution Color Touchscreen LCD  - Cellular Modem  - RFID Reader  - Cord Retraction</t>
  </si>
  <si>
    <t>BTC-350kW-HPCT-350-480-2</t>
  </si>
  <si>
    <t>- 350kW Output Power Enclosure - two (2) 200kW Towers, eight (8) 50kW power modules, ran in parellel</t>
  </si>
  <si>
    <t>HPCT-350-480-2</t>
  </si>
  <si>
    <t>BTC-100kW-L3R-100-480-01</t>
  </si>
  <si>
    <t>100kW 480VAC CHAdeMO/CCS1  All BTCPower DCFC’s will include the below configuration:  - OCPP Ver 1.6x  - 15" High-Resolution Color Touchscreen LCD  - Cellular Modem  - Credit Card and RFID Reader  - Cord Retraction</t>
  </si>
  <si>
    <t>L3R-100-480-01</t>
  </si>
  <si>
    <t>24 weeks</t>
  </si>
  <si>
    <t>BTC- 200A-HPCD1-200-02</t>
  </si>
  <si>
    <t>200A Rated Power Dispenser(s); Model/SKU - HPCD1-200-02  - Dual Connector  - Two (2) 200A Rated Copper SAE Combo (CCS-1) Connectors  - 180kW (SAE Combo) per connector, depending on EV BMS input voltage  - 15" High Resolution Touch Screen Display  - RFID Reader  - Credit Card Reader  - Includes cellular modem (but not SIM card/data usage)</t>
  </si>
  <si>
    <t>HPCD1-200-02</t>
  </si>
  <si>
    <t>BTC-350kW-HPCD1-350-02</t>
  </si>
  <si>
    <t>350kW Rated Output Power Dispenser(s):  - Dual Connector - Two (2) 500A Rated Liquid-Cooled SAE Combo (CCS-1) Connector - Maximum Output 400kW at 800VAC - 15" High Resolution Touch Screen Display - RFID Reader - Credit Card Reader - Includes cellular modem (but not SIM card/data usage)</t>
  </si>
  <si>
    <t>HPCD1-350-02</t>
  </si>
  <si>
    <t>20 Weeks</t>
  </si>
  <si>
    <t>BTC-50kW-L3S-50-480-05</t>
  </si>
  <si>
    <t>50kW Slim 480VAC CCS1 Only - RFID Reader All BTCPower DCFC’s will include the below configuration:  - OCPP Ver 1.6x  - 15" High-Resolution Color Touchscreen LCD  - Cellular Modem  - Credit Card and RFID Reader  - Cord Retraction</t>
  </si>
  <si>
    <t>L3S-50-480-05-001</t>
  </si>
  <si>
    <t>14-16 weeks</t>
  </si>
  <si>
    <t>BTC-50kW-L3S-50-208-02</t>
  </si>
  <si>
    <t>50kW Slim 208VAC CCS1/CCS1  - OCPP Ver 1.6x  - 15" High-Resolution Color Touchscreen LCD  - Cellular Modem  - Credit Card and RFID Reader  - Cord Retraction</t>
  </si>
  <si>
    <t>L3S-50-208-02</t>
  </si>
  <si>
    <t>BTC-50kW-L3S-50-480-02</t>
  </si>
  <si>
    <t>50kW Slim 480VAC CCS1/CCS1 All BTCPower DCFC’s will include the below configuration:  - OCPP Ver 1.6x  - 15" High-Resolution Color Touchscreen LCD  - Cellular Modem  - Credit Card and RFID Reader  - Cord Retraction</t>
  </si>
  <si>
    <t>L3S-50-480-02</t>
  </si>
  <si>
    <t>BTC-50KW-L3S-50-480-05</t>
  </si>
  <si>
    <t>50kW Slim 480VAC CCS1 Only - Credit Card All BTCPower DCFC’s will include the below configuration:  - OCPP Ver 1.6x  - 15" High-Resolution Color Touchscreen LCD  - Cellular Modem  - Credit Card and RFID Reader  - Cord Retraction</t>
  </si>
  <si>
    <t>L3S-50-480-05</t>
  </si>
  <si>
    <t>BTC-50kW-L3S-50-480-06</t>
  </si>
  <si>
    <t>50kW Slim 480VAC CHAdeMO Only - Credit Card All BTCPower DCFC’s will include the below configuration:  - OCPP Ver 1.6x  - 15" High-Resolution Color Touchscreen LCD  - Cellular Modem  - Credit Card and RFID Reader  - Cord Retraction</t>
  </si>
  <si>
    <t>L3S-50-480-06</t>
  </si>
  <si>
    <t>BTC-100kW-L3R-100-480-02</t>
  </si>
  <si>
    <t>100kW 480VAC CCS1/CCS1  - OCPP Ver 1.6x - 15" High-Resolution Color Touchscreen LCD - Cellular Modem - Credit Card and RFID Reader - Cord Retraction</t>
  </si>
  <si>
    <t>L3R-100-480-02</t>
  </si>
  <si>
    <t>BTC- 25ft cable</t>
  </si>
  <si>
    <t>BTC 25ft Cable (L2)</t>
  </si>
  <si>
    <t>2-4 weeks</t>
  </si>
  <si>
    <t>BTC- L2- Holster</t>
  </si>
  <si>
    <t>BTC L2 Holster</t>
  </si>
  <si>
    <t>BTC- Wall to Ped- Conversion Kit</t>
  </si>
  <si>
    <t>Wall-Mount to Pedestal Conversion Kit:  - Pedestal Base  - Rear Door  - Mounting and other Misc. required hardware</t>
  </si>
  <si>
    <t>BTC- WIFI</t>
  </si>
  <si>
    <t>BTC-CBLE-RETRCT-PER PORT</t>
  </si>
  <si>
    <t>Cable Retractors Per Port</t>
  </si>
  <si>
    <t> EVP-RETR-000</t>
  </si>
  <si>
    <t>BTC-CC- READER</t>
  </si>
  <si>
    <t>BTC Credit card reader</t>
  </si>
  <si>
    <t>BTC-CELLMODEM-CDMA</t>
  </si>
  <si>
    <t>BTC CradlePoint Cellular modem (Verizon)</t>
  </si>
  <si>
    <t>3725-104-E-10-Z-xx</t>
  </si>
  <si>
    <t>2-4 Weeks</t>
  </si>
  <si>
    <t>BTC-OPT-RFID-CNTCTLSS</t>
  </si>
  <si>
    <t>BTC Power Contactless RFID reader</t>
  </si>
  <si>
    <t> EVP-RFID-001</t>
  </si>
  <si>
    <t>EVO-NETWORK CONFIGURATION</t>
  </si>
  <si>
    <t xml:space="preserve">Network Configuration  </t>
  </si>
  <si>
    <t>EVO-iEVSEPlus-DUAL-PED-EVC3AC2A1E1B2</t>
  </si>
  <si>
    <t>EvoCharge Charging Stations with Pedestal  Mount , SAE J1772, AC Level 2, 32A, 7.7 kW , Cable Management System: Connector &amp; holster included , J1772 Cordset: standard length: 18 ft. , NEMA 4, Outdoor and Indoor Rated , High-strength Anodized Aluminum Pedestal: Standard  Pedestal Height: 4 ft. , UL/cUL Listed</t>
  </si>
  <si>
    <t>EVC3AC2A1E1B2</t>
  </si>
  <si>
    <t>15-20 days</t>
  </si>
  <si>
    <t>EVO-iEVSE-DUAL-PED-EVC3AB1A1E1B2</t>
  </si>
  <si>
    <t>EVC3AB1A1E1B2</t>
  </si>
  <si>
    <t>EVO-iEVSEPlus-SING-PED-EVC3AC2A1E1A2</t>
  </si>
  <si>
    <t>EVC3AC2A1E1A2</t>
  </si>
  <si>
    <t>EVO-iEVSE-SING-PED-EVC3AB1A1E1A2</t>
  </si>
  <si>
    <t>EVC3AB1A1E1A2</t>
  </si>
  <si>
    <t>EVO-iEVSEPlus-25-SING-WALL-EVC3AC2B1E1A1</t>
  </si>
  <si>
    <t>EvoCharge Charging Station Wall Mount , SAE J1772, AC Level 2, 32A, 7.7 kW , Cable Management System: Connector &amp; holster  included , J1772 Cordset , NEMA 4, Outdoor and Indoor Rated , UL/cUL Listed , Note: Dual Port Wall Mount achieved by mounting (2)  Charging Stations side-by-side</t>
  </si>
  <si>
    <t>EVC3AC2B1E1A1</t>
  </si>
  <si>
    <t>EVO-iEVSEPlus-18-SING-WALL-EVC3AC2A1E1A1</t>
  </si>
  <si>
    <t>EVC3AC2A1E1A1</t>
  </si>
  <si>
    <t>EVO-iEVSE-25-SING-WALL-EVC3AB1B2E1A1</t>
  </si>
  <si>
    <t>EVC3AB1B2E1A1</t>
  </si>
  <si>
    <t>EVO-iEVSE-18-SING-WALL-EVC3AB0A2E1A1</t>
  </si>
  <si>
    <t>EVC3AB0A2E1A1</t>
  </si>
  <si>
    <t>EVO-iEVSEPlus-DUAL-PED-EVC3AC2B1A1B4</t>
  </si>
  <si>
    <t>EvoCharge Charging Stations with Retractor and  Pedestal , SAE J1772, AC Level 2, 32A, 7.7 kW , Cable Management System: Retractor™ – spring loaded tether,  suspends cable. Connector and holsters included , J1772 Cordset: standard length: 25 ft. , NEMA 4, Outdoor and Indoor Rated , High-strength Anodized Aluminum Pedestal: Standard Pedestal  Height: 8 ft. (to allow Retractor to suspend cable from ground) , UL/cUL Listed</t>
  </si>
  <si>
    <t>EVC3AC2B1A1B4</t>
  </si>
  <si>
    <t>EVO-iEVSE-DUAL-PED-EVC3AB1B1A1B4</t>
  </si>
  <si>
    <t>EVC3AB1B1A1B4</t>
  </si>
  <si>
    <t>EVO-iEVSEPlus-SING-PED-EVC3AC2B1A1A4</t>
  </si>
  <si>
    <t>EVC3AC2B1A1A4</t>
  </si>
  <si>
    <t>EVO-iEVSE-SING-PED-EVC3AB1B1A1A4</t>
  </si>
  <si>
    <t>EVC3AB1B1A1A4</t>
  </si>
  <si>
    <t>EVO-iEVSEPlus-SING-WALL-EVC3AC2B1A1A1</t>
  </si>
  <si>
    <t>EvoCharge Wall Mount Charging Station with  Retractor  , SAE J1772, AC Level 2, 32A, 7.7 kW , Cable Management System: Retractor™ – spring loaded tether,  suspends cable. Connector and holster included , J1772 Cordset: standard length: 25 ft. , NEMA 4, Outdoor and Indoor Rated , UL/cUL Listed , Note: Dual Port Wall Mount achieved by mounting (2)  Charging Stations side-by-side</t>
  </si>
  <si>
    <t>EVC3AC2B1A1A1</t>
  </si>
  <si>
    <t>EVO-iEVSE-SING-WALL-EVC3AB1B2A1A1</t>
  </si>
  <si>
    <t>EVC3AB1B2A1A1</t>
  </si>
  <si>
    <t>EVO-iEVSEPlus-DUAL-EvoReel-EVC4AC2C1B1B3</t>
  </si>
  <si>
    <t>EvoCharge with EvoReel Pedestal Mount Charging Stations , SAE J1772, AC Level 2, 24A, 5.8 kW , Cable Management System: EvoReel – self-retracting and locking , J1772 Cordset Standard length: 22 ft. , NEMA 4, Outdoor and Indoor Rated , High-strength Anodized Aluminum Pedestal: Standard  Pedestal Height: 6 ft. for overhead mounting of EvoReel , UL/cUL Listed (charging station) *Optional Cordset 30 ft.</t>
  </si>
  <si>
    <t>EVC4AC2C1B1B3</t>
  </si>
  <si>
    <t>EVO-iEVSE-DUAL-EvoReel-EVC4AB1C1B1B3</t>
  </si>
  <si>
    <t>EVC4AB1C1B1B3</t>
  </si>
  <si>
    <t>EVO-iEVSE Plus-SING-EvoReel-EVC4AB1C1B1A3</t>
  </si>
  <si>
    <t>EVC4AC2C1B1A3</t>
  </si>
  <si>
    <t>EVO-iEVSE-SING-EvoReel-EVC4AB1C1B1A3</t>
  </si>
  <si>
    <t>EVC4AB1C1B1A3</t>
  </si>
  <si>
    <t>EVO-iEVSEPlus-30-EvoReel-EVC4AC2D1B1A1</t>
  </si>
  <si>
    <t>EvoCharge with EvoReel Wall Mount Charging  Station , SAE J1772, AC Level 2, 24A, 5.8 kW , Cable Management System: EvoReel – self-retracting and locking , J1772 Cordset length: 22 or 30 ft. , NEMA 4, Outdoor and Indoor Rated , UL/cUL Listed (charging station) , Note: Dual Port Wall Mount achieved by mounting (2)  Charging Stations side-by-side Interconnect: EVE Cable – Connects EvoReel to EVSE.  Standard length is 3 ft.; *Optional length 20 ft. for remote  mounting reel (including overhead mounting)</t>
  </si>
  <si>
    <t>EVC4AC2D1B1A1</t>
  </si>
  <si>
    <t>EVO-iEVSEPlus-22-EvoReel-EVC4AC2C1B1A1</t>
  </si>
  <si>
    <t>EVC4AC2C1B1A1</t>
  </si>
  <si>
    <t>EVO-iEVSE-30-EvoReel-EVC4AB1C2B1A1</t>
  </si>
  <si>
    <t>EVC4AB1C2B1A1</t>
  </si>
  <si>
    <t>EVO-iEVSE-22-EvoReel-EVC4AB1C2B1A1</t>
  </si>
  <si>
    <t>EVSE-3703-2000-W-20-36-41-xx</t>
  </si>
  <si>
    <t>Model 3703, Wrapped Cable EVSE, 40/30A Switchable, ZigBee, Wall Mountable, DR/Display, EUMD</t>
  </si>
  <si>
    <t>3703-2000-W-20-36-41-xx</t>
  </si>
  <si>
    <t>EVSE LLC (CMI)</t>
  </si>
  <si>
    <t>EVSE-3703-2000-W-20-36-45-xx</t>
  </si>
  <si>
    <t>Model 3703, Wrapped Cable EVSE, 40/30A Switchable, Serial, Wall Mountable, DR/Display, EUMD</t>
  </si>
  <si>
    <t>3703-2000-W-20-36-45-xx</t>
  </si>
  <si>
    <t>EVSE-3703-2000-W-21-36-41-xx</t>
  </si>
  <si>
    <t>Model 3703, Wrapped Cable EVSE, 40/30A Switchable, ZigBee, Wall Mountable, DR/RFID, EUMD</t>
  </si>
  <si>
    <t>3703-2000-W-21-36-41-xx</t>
  </si>
  <si>
    <t>EVSE-3703-2000-W-21-36-45-xx</t>
  </si>
  <si>
    <t>Model 3703, Wrapped Cable EVSE, 40/30A Switchable, Serial, Wall Mountable, DR/RFID, EUMD</t>
  </si>
  <si>
    <t>3703-2000-W-21-36-45-xx</t>
  </si>
  <si>
    <t>EVSE-3703-2000-W-21-xx-41-xx</t>
  </si>
  <si>
    <t>Model 3703, Wrapped Cable EVSE, 40/30A Switchable, ZigBee, Wall Mountable, DR/RFID</t>
  </si>
  <si>
    <t>3703-2000-W-21-xx-41-xx</t>
  </si>
  <si>
    <t>EVSE-3703-2000-W-21-xx-45-xx</t>
  </si>
  <si>
    <t>Model 3703, Wrapped Cable EVSE, 40/30A Switchable, Serial, Wall Mountable, DR/RFID</t>
  </si>
  <si>
    <t>3703-2000-W-21-xx-45-xx</t>
  </si>
  <si>
    <t>EVSE-3703-2000-W-28-36-41-xx</t>
  </si>
  <si>
    <t>Model 3703, Wrapped Cable  EVSE, 40/30A Switchable, ZigBee, Wall Mountable, DR, EUMD</t>
  </si>
  <si>
    <t>3703-2000-W-28-36-41-xx</t>
  </si>
  <si>
    <t>EVSE-3703-2000-W-28-36-45-xx</t>
  </si>
  <si>
    <t>Model 3703, Wrapped Cable EVSE, 40/30A Switchable, Serial, Wall Mountable, DR, EUMD</t>
  </si>
  <si>
    <t>3703-2000-W-28-36-45-xx</t>
  </si>
  <si>
    <t>EVSE-3703-2000-W-28-xx-41-xx</t>
  </si>
  <si>
    <t>Model 3703, Wrapped Cable EVSE, 40/30A Switchable, ZigBee, Wall Mountable, DR</t>
  </si>
  <si>
    <t>3703-2000-W-28-xx-41-xx</t>
  </si>
  <si>
    <t>EVSE-3703-2000-W-28-xx-45-xx</t>
  </si>
  <si>
    <t>Model 3703, Wrapped Cable EVSE, 40/30A Switchable, Serial, Wall Mountable, DR</t>
  </si>
  <si>
    <t>3703-2000-W-28-xx-45-xx</t>
  </si>
  <si>
    <t>EVSE-3722-002-28-32-41-51</t>
  </si>
  <si>
    <t>Galaxy Overhead w/Retractable Cable, 40/30A Switchable, ZigBee, DR, FOB</t>
  </si>
  <si>
    <t>3722-002-28-32-41-51</t>
  </si>
  <si>
    <t>EVSE-3722-002-28-32-45-51</t>
  </si>
  <si>
    <t>Galaxy Overhead w/Cable Mgmt, 30A, Serial, DR, FOB</t>
  </si>
  <si>
    <t>3722-002-28-32-45-51</t>
  </si>
  <si>
    <t>EVSE-3722-002-28-36-41-51</t>
  </si>
  <si>
    <t>Galaxy Overhead w/Cable Mgmt, 30A, ZigBee, DR, EUMD</t>
  </si>
  <si>
    <t>3722-002-28-36-41-51</t>
  </si>
  <si>
    <t>EVSE-3722-002-28-36-45-51</t>
  </si>
  <si>
    <t>Galaxy Overhead w/Cable Mgmt, 30A, Serial, DR, EUMD</t>
  </si>
  <si>
    <t>3722-002-28-36-45-51</t>
  </si>
  <si>
    <t>EVSE-3722-002-28-37-41-51</t>
  </si>
  <si>
    <t>Galaxy Overhead w/Retractable Cable, 40/30A Switchable, ZigBee, DR, Wireless PB</t>
  </si>
  <si>
    <t>3722-002-28-37-41-51</t>
  </si>
  <si>
    <t>EVSE-3722-002-28-37-45-51</t>
  </si>
  <si>
    <t>Galaxy Overhead w/Cable Mgmt, 30A, Serial, DR, Wireless PB</t>
  </si>
  <si>
    <t>3722-002-28-37-45-51</t>
  </si>
  <si>
    <t>EVSE-3722-002-28-38-41-51</t>
  </si>
  <si>
    <t>Galaxy Overhead w/Retractable Cable, 40/30A Switchable, ZigBee, DR, Wired PB</t>
  </si>
  <si>
    <t>3722-002-28-38-41-51</t>
  </si>
  <si>
    <t>EVSE-3722-002-28-38-45-51</t>
  </si>
  <si>
    <t>Galaxy Overhead w/Cable Mgmt, 30A, Serial, DR, Wired PB</t>
  </si>
  <si>
    <t>3722-002-28-38-45-51</t>
  </si>
  <si>
    <t>EVSE-3722-002-28-90-41-51</t>
  </si>
  <si>
    <t>Galaxy Overhead w/Retractable Cable, 40/30A Switchable, ZigBee, DR, FOB, EUMD</t>
  </si>
  <si>
    <t>3722-002-28-90-41-51</t>
  </si>
  <si>
    <t>EVSE-3722-002-28-39-45-51</t>
  </si>
  <si>
    <t>Galaxy Overhead w/Cable Mgmt, 30A, Serial, DR, FOB, EUMD</t>
  </si>
  <si>
    <t>3722-002-28-39-45-51</t>
  </si>
  <si>
    <t>EVSE-3722-002-28-91-41-51</t>
  </si>
  <si>
    <t>Galaxy Overhead w/Retractable Cable, 40/30A Switchable, ZigBee, DR, Wireless PB, EUMD</t>
  </si>
  <si>
    <t>3722-002-28-91-41-51</t>
  </si>
  <si>
    <t>EVSE-3722-002-28-90-45-51</t>
  </si>
  <si>
    <t>Galaxy Overhead w/Cable Mgmt, 30A, Serial, DR, Wireless PB, EUMD</t>
  </si>
  <si>
    <t>3722-002-28-90-45-51</t>
  </si>
  <si>
    <t>EVSE-3722-002-28-92-41-51</t>
  </si>
  <si>
    <t>Galaxy Overhead w/Retractable Cable, 40/30A Switchable, Zigbee, DR, Wired PB, EUMD</t>
  </si>
  <si>
    <t>3722-002-28-92-41-51</t>
  </si>
  <si>
    <t>EVSE-3722-002-28-91-45-51</t>
  </si>
  <si>
    <t>Galaxy Overhead w/Cable Mgmt, 30A, Serial, DR, Wired PB, EUMD</t>
  </si>
  <si>
    <t>3722-002-28-91-45-51</t>
  </si>
  <si>
    <t>EVSE-3722-002-28-xx-41-51</t>
  </si>
  <si>
    <t>Galaxy Overhead w/Retractable Cable, 40/30A Switchable, ZigBee, DR</t>
  </si>
  <si>
    <t>3722-002-28-xx-41-51</t>
  </si>
  <si>
    <t>EVSE-3722-002-28-xx-45-51</t>
  </si>
  <si>
    <t>Galaxy Overhead w/Cable Mgmt, 30A, Serial, DR</t>
  </si>
  <si>
    <t>3722-002-28-xx-45-51</t>
  </si>
  <si>
    <t>EVSE-3704-2000-W-28-93-41-50</t>
  </si>
  <si>
    <t>Model 3704, w/Retractable Cable, 40/30A Switchable, ZigBee, Backplate Mountable, DR, EUMD, RFID at Ground Level</t>
  </si>
  <si>
    <t>3704-2000-W-28-93-41-50</t>
  </si>
  <si>
    <t>EVSE-3704-2000-W-28-39-41-50</t>
  </si>
  <si>
    <t>Model 3704, w/Retractable Cable, 40/30A Switchable, ZigBee, Backplate Mountable, DR, RFID at Ground Level</t>
  </si>
  <si>
    <t>3704-2000-W-28-39-41-50</t>
  </si>
  <si>
    <t>EVSE-3704-2000-W-28-36-41-50</t>
  </si>
  <si>
    <t>Model 3704, w/Retractable Cable, 40/30A Switchable, ZigBee, Backplate Mountable, DR, EUMD</t>
  </si>
  <si>
    <t>3704-2000-W-28-36-41-50</t>
  </si>
  <si>
    <t>EVSE-3704-2000-W-28-xx-41-50</t>
  </si>
  <si>
    <t>Model 3704, w/Retractable Cable, 40/30A Switchable, ZigBee, Backplate Mountable, DR</t>
  </si>
  <si>
    <t>3704-2000-W-28-xx-41-50</t>
  </si>
  <si>
    <t>EVSE-3704-2000-W-28-36-45-50</t>
  </si>
  <si>
    <t>Model 3704, w/Retractable Cable, 40/30A Switchable, Serial, Backplate Mountable, DR, EUMD</t>
  </si>
  <si>
    <t>3704-2000-W-28-36-45-50</t>
  </si>
  <si>
    <t>EVSE-3704-2000-W-28-xx-45-50</t>
  </si>
  <si>
    <t>Model 3704, w/Retractable Cable, 40/30A Switchable, Serial, Backplate Mountable, DR</t>
  </si>
  <si>
    <t>3704-2000-W-28-xx-45-50</t>
  </si>
  <si>
    <t>EVSE-3704-2000-W-28-93-xx-50</t>
  </si>
  <si>
    <t>Model 3704, w/Retractable Cable, 40/30A Switchable, No ZigBee or Serial, Backplate Mountable, DR, EUMD, RFID at Ground Level</t>
  </si>
  <si>
    <t>3704-2000-W-28-93-xx-50</t>
  </si>
  <si>
    <t>EVSE-3704-2000-W-28-39-xx-50</t>
  </si>
  <si>
    <t>Model 3704, w/Retractable Cable, 40/30A Switchable, No ZigBee or Serial, Backplate Mountable, DR, RFID at Ground Level</t>
  </si>
  <si>
    <t>3704-2000-W-28-39-xx-50</t>
  </si>
  <si>
    <t>EVSE-3704-2000-W-28-36-xx-50</t>
  </si>
  <si>
    <t>Model 3704, w/Retractable Cable, 40/30A Switchable, No ZigBee or Serial, Backplate Mountable, DR, EUMD</t>
  </si>
  <si>
    <t>3704-2000-W-28-36-xx-50</t>
  </si>
  <si>
    <t>EVSE-3704-2000-W-28-xx-xx-50</t>
  </si>
  <si>
    <t>Model 3704, w/Retractable Cable, 40/30A Switchable, No ZigBee or Serial, Backplate Mountable, DR</t>
  </si>
  <si>
    <t>3704-2000-W-28-xx-xx-50</t>
  </si>
  <si>
    <t>EVSE-3704-2000-W-28-93-41-53</t>
  </si>
  <si>
    <t>Model 3704, w/Retractable Cable, 40/30A Switchable, ZigBee, Backplate Mountable, DR, EUMD, RFID at Ground Level, TMobile Gateway</t>
  </si>
  <si>
    <t>3704-2000-W-28-93-41-53</t>
  </si>
  <si>
    <t>EVSE-3704-2000-W-28-39-41-53</t>
  </si>
  <si>
    <t>Model 3704, w/Retractable Cable, 40/30A Switchable, ZigBee, Backplate Mountable, DR, RFID at Ground Level, TMobile Gateway</t>
  </si>
  <si>
    <t>3704-2000-W-28-39-41-53</t>
  </si>
  <si>
    <t>EVSE-3704-2000-W-28-36-41-53</t>
  </si>
  <si>
    <t>Model 3704, w/Retractable Cable, 40/30A Switchable, ZigBee, Backplate Mountable, DR, EUMD, TMobile Gateway</t>
  </si>
  <si>
    <t>3704-2000-W-28-36-41-53</t>
  </si>
  <si>
    <t>EVSE-3704-2000-W-28-xx-41-53</t>
  </si>
  <si>
    <t>Model 3704, w/Retractable Cable, 40/30A Switchable, ZigBee, Backplate Mountable, DR, TMobile Gateway</t>
  </si>
  <si>
    <t>3704-2000-W-28-xx-41-53</t>
  </si>
  <si>
    <t>EVSE-3704-2000-W-28-36-45-53</t>
  </si>
  <si>
    <t>Model 3704, w/Retractable Cable, 40/30A Switchable, Serial, Backplate Mountable, DR, EUMD, TMobile Gateway</t>
  </si>
  <si>
    <t>3704-2000-W-28-36-45-53</t>
  </si>
  <si>
    <t>EVSE-3704-2000-W-28-xx-45-53</t>
  </si>
  <si>
    <t>Model 3704, w/Retractable Cable, 40/30A Switchable, Serial, Backplate Mountable, DR, TMobile Gateway</t>
  </si>
  <si>
    <t>3704-2000-W-28-xx-45-53</t>
  </si>
  <si>
    <t>EVSE-3704-2000-W-28-93-41-52</t>
  </si>
  <si>
    <t>Model 3704, w/Retractable Cable, 40/30A Switchable, ZigBee, Backplate Mountable, DR, EUMD, RFID at Ground Level, AT&amp;T Gateway</t>
  </si>
  <si>
    <t>3704-2000-W-28-93-41-52</t>
  </si>
  <si>
    <t>EVSE-3704-2000-W-28-39-41-52</t>
  </si>
  <si>
    <t>Model 3704, w/Retractable Cable, 40/30A Switchable, ZigBee, Backplate Mountable, DR, RFID at Ground Level, AT&amp;T Gateway</t>
  </si>
  <si>
    <t>3704-2000-W-28-39-41-52</t>
  </si>
  <si>
    <t>EVSE-3704-2000-W-28-36-41-52</t>
  </si>
  <si>
    <t>Model 3704, w/Retractable Cable, 40/30A Switchable, ZigBee, Backplate Mountable, DR, EUMD, AT&amp;T Gateway</t>
  </si>
  <si>
    <t>3704-2000-W-28-36-41-52</t>
  </si>
  <si>
    <t>EVSE-3704-2000-W-28-xx-41-52</t>
  </si>
  <si>
    <t>Model 3704, w/Retractable Cable, 40/30A Switchable, ZigBee, Backplate Mountable, DR, AT&amp;T Gateway</t>
  </si>
  <si>
    <t>3704-2000-W-28-xx-41-52</t>
  </si>
  <si>
    <t>EVSE-3704-2000-W-28-36-45-52</t>
  </si>
  <si>
    <t>Model 3704, w/Retractable Cable, 40/30A Switchable, Serial, Backplate Mountable, DR, EUMD, AT&amp;T Gateway</t>
  </si>
  <si>
    <t>3704-2000-W-28-36-45-52</t>
  </si>
  <si>
    <t>EVSE-3704-2000-W-28-xx-45-52</t>
  </si>
  <si>
    <t>Model 3704, w/Retractable Cable, 40/30A Switchable, Serial, Backplate Mountable, DR, AT&amp;T Gateway</t>
  </si>
  <si>
    <t>3704-2000-W-28-xx-45-52</t>
  </si>
  <si>
    <t>EVSE-3704-2000-W-28-93-41-51</t>
  </si>
  <si>
    <t>Model 3704, w/Retractable Cable, 40/30A Switchable, ZigBee, Backplate Mountable, DR, EUMD, RFID at Ground Level, Verizon Gateway</t>
  </si>
  <si>
    <t>3704-2000-W-28-93-41-51</t>
  </si>
  <si>
    <t>EVSE-3704-2000-W-28-39-41-51</t>
  </si>
  <si>
    <t>Model 3704, w/Retractable Cable, 40/30A Switchable, ZigBee, Backplate Mountable, DR, RFID at Ground Level, Verizon Gateway</t>
  </si>
  <si>
    <t>3704-2000-W-28-39-41-51</t>
  </si>
  <si>
    <t>EVSE-3704-2000-W-28-36-41-51</t>
  </si>
  <si>
    <t>Model 3704, w/Retractable Cable, 40/30A Switchable, ZigBee, Backplate Mountable, DR, EUMD, Verizon Gateway</t>
  </si>
  <si>
    <t>3704-2000-W-28-36-41-51</t>
  </si>
  <si>
    <t>EVSE-3704-2000-W-28-xx-41-51</t>
  </si>
  <si>
    <t>Model 3704, w/Retractable Cable, 40/30A Switchable, ZigBee, Backplate Mountable, DR, Verizon Gateway</t>
  </si>
  <si>
    <t>3704-2000-W-28-xx-41-51</t>
  </si>
  <si>
    <t>EVSE-3704-2000-W-28-36-45-51</t>
  </si>
  <si>
    <t>Model 3704, w/Retractable Cable, 40/30A Switchable, Serial, Backplate Mountable, DR, EUMD, Verizon Gateway</t>
  </si>
  <si>
    <t>3704-2000-W-28-36-45-51</t>
  </si>
  <si>
    <t>EVSE-3704-2000-W-28-xx-45-51</t>
  </si>
  <si>
    <t>Model 3704, w/Retractable Cable, 40/30A Switchable, Serial, Backplate Mountable, DR, Verizon Gateway</t>
  </si>
  <si>
    <t>3704-2000-W-28-xx-45-51</t>
  </si>
  <si>
    <t>EVSE-3704-2000-W-28-93-xx-53</t>
  </si>
  <si>
    <t>Model 3704, w/Retractable Cable, 40/30A Switchable, No ZigBee or Serial, Backplate Mountable, DR, EUMD, RFID at Ground Level, TMobile Gateway</t>
  </si>
  <si>
    <t>3704-2000-W-28-93-xx-53</t>
  </si>
  <si>
    <t>EVSE-3704-2000-W-28-39-xx-53</t>
  </si>
  <si>
    <t>Model 3704, w/Retractable Cable, 40/30A Switchable, No ZigBee or Serial, Backplate Mountable, DR, RFID at Ground Level, TMobile Gateway</t>
  </si>
  <si>
    <t>3704-2000-W-28-39-xx-53</t>
  </si>
  <si>
    <t>EVSE-3704-2000-W-28-36-xx-53</t>
  </si>
  <si>
    <t>Model 3704, w/Retractable Cable, 40/30A Switchable, No ZigBee or Serial, Backplate Mountable, DR, EUMD, TMobile Gateway</t>
  </si>
  <si>
    <t>3704-2000-W-28-36-xx-53</t>
  </si>
  <si>
    <t>EVSE-3704-2000-W-28-xx-xx-53</t>
  </si>
  <si>
    <t>Model 3704, w/Retractable Cable, 40/30A Switchable, No ZigBee or Serial, Backplate Mountable, DR, TMobile Gateway</t>
  </si>
  <si>
    <t>3704-2000-W-28-xx-xx-53</t>
  </si>
  <si>
    <t>EVSE-3704-2000-W-28-93-xx-52</t>
  </si>
  <si>
    <t>Model 3704, w/Retractable Cable, 40/30A Switchable, No ZigBee or Serial, Backplate Mountable, DR, EUMD, RFID at Ground Level, AT&amp;T Gateway</t>
  </si>
  <si>
    <t>3704-2000-W-28-93-xx-52</t>
  </si>
  <si>
    <t>EVSE-3704-2000-W-28-39-xx-52</t>
  </si>
  <si>
    <t>Model 3704, w/Retractable Cable, 40/30A Switchable, No ZigBee or Serial, Backplate Mountable, DR, RFID at Ground Level, AT&amp;T Gateway</t>
  </si>
  <si>
    <t>3704-2000-W-28-39-xx-52</t>
  </si>
  <si>
    <t>EVSE-3704-2000-W-28-36-xx-52</t>
  </si>
  <si>
    <t>Model 3704, w/Retractable Cable, 40/30A Switchable, No ZigBee or Serial, Backplate Mountable, DR, EUMD, AT&amp;T Gateway</t>
  </si>
  <si>
    <t>3704-2000-W-28-36-xx-52</t>
  </si>
  <si>
    <t>EVSE-3704-2000-W-28-xx-xx-52</t>
  </si>
  <si>
    <t>Model 3704, w/Retractable Cable, 40/30A Switchable, No ZigBee or Serial, Backplate Mountable, DR, AT&amp;T Gateway</t>
  </si>
  <si>
    <t>3704-2000-W-28-xx-xx-52</t>
  </si>
  <si>
    <t>EVSE-3704-2000-W-28-93-xx-51</t>
  </si>
  <si>
    <t>Model 3704, w/Retractable Cable, 40/30A Switchable, No ZigBee or Serial, Backplate Mountable, DR, EUMD, RFID at Ground Level, Verizon Gateway</t>
  </si>
  <si>
    <t>3704-2000-W-28-93-xx-51</t>
  </si>
  <si>
    <t>EVSE-3704-2000-W-28-39-xx-51</t>
  </si>
  <si>
    <t>Model 3704, w/Retractable Cable, 40/30A Switchable, No ZigBee or Serial, Backplate Mountable, DR, RFID at Ground Level, Verizon Gateway</t>
  </si>
  <si>
    <t>3704-2000-W-28-39-xx-51</t>
  </si>
  <si>
    <t>EVSE-3704-2000-W-28-36-xx-51</t>
  </si>
  <si>
    <t>Model 3704, w/Retractable Cable, 40/30A Switchable, No ZigBee or Serial, Backplate Mountable, DR, EUMD, Verizon Gateway</t>
  </si>
  <si>
    <t>3704-2000-W-28-36-xx-51</t>
  </si>
  <si>
    <t>EVSE-3704-2000-W-28-xx-xx-51</t>
  </si>
  <si>
    <t>Model 3704, w/Retractable Cable, 40/30A Switchable, No ZigBee or Serial, Backplate Mountable, DR, Verizon Gateway</t>
  </si>
  <si>
    <t>3704-2000-W-28-xx-xx-51</t>
  </si>
  <si>
    <t>EVSE-3704-2000-W-21-36-41-xx</t>
  </si>
  <si>
    <t>Model 3704, w/Retractable Cable, 40/30A Switchable, ZigBee, Wall Mountable, DR/RFID, EUMD</t>
  </si>
  <si>
    <t>3704-2000-W-21-36-41-xx</t>
  </si>
  <si>
    <t>EVSE-3704-2000-W-21-xx-41-xx</t>
  </si>
  <si>
    <t>Model 3704, w/Retractable Cable, 40/30A Switchable, ZigBee, Wall Mountable, DR/RFID</t>
  </si>
  <si>
    <t>3704-2000-W-21-xx-41-xx</t>
  </si>
  <si>
    <t>EVSE-3704-2000-W-20-36-41-xx</t>
  </si>
  <si>
    <t>Model 3704, w/Retractable Cable, 40/30A Switchable, ZigBee, Wall Mountable, DR/Display, EUMD</t>
  </si>
  <si>
    <t>3704-2000-W-20-36-41-xx</t>
  </si>
  <si>
    <t>EVSE-3704-2000-W-28-36-41-xx</t>
  </si>
  <si>
    <t>Model 3704, w/Retractable Cable, 40/30A Switchable, ZigBee, Wall Mountable, DR, EUMD</t>
  </si>
  <si>
    <t>3704-2000-W-28-36-41-xx</t>
  </si>
  <si>
    <t>EVSE-3704-2000-W-28-xx-41-xx</t>
  </si>
  <si>
    <t>Model 3704, w/Retractable Cable,40/30A Switchable, ZigBee, Wall Mountable, DR</t>
  </si>
  <si>
    <t>3704-2000-W-28-xx-41-xx</t>
  </si>
  <si>
    <t>EVSE-3704-2000-W-21-36-45-xx</t>
  </si>
  <si>
    <t>Model 3704, w/Retractable Cable, 40/30A Switchable, Serial, Wall Mountable, DR/RFID, EUMD</t>
  </si>
  <si>
    <t>3704-2000-W-21-36-45-xx</t>
  </si>
  <si>
    <t>EVSE-3704-2000-W-21-xx-45-xx</t>
  </si>
  <si>
    <t>Model 3704, w/Retractable Cable, 40/30A Switchable, Serial, Wall Mountable, DR/RFID</t>
  </si>
  <si>
    <t>3704-2000-W-21-xx-45-xx</t>
  </si>
  <si>
    <t>EVSE-3704-2000-W-20-36-45-xx</t>
  </si>
  <si>
    <t>Model 3704, w/Retractable Cable, 40/30A Switchable, Serial, Wall Mountable, DR/Display, EUMD</t>
  </si>
  <si>
    <t>3704-2000-W-20-36-45-xx</t>
  </si>
  <si>
    <t>EVSE-3704-2000-W-28-36-45-xx</t>
  </si>
  <si>
    <t>Model 3704, w/Retractable Cable, 40/30A Switchable, Serial, Wall Mountable, DR, EUMD</t>
  </si>
  <si>
    <t>3704-2000-W-28-36-45-xx</t>
  </si>
  <si>
    <t>EVSE-3704-2000-W-28-32-45-xx</t>
  </si>
  <si>
    <t>Model 3704, w/Retractable Cable, 40/30A Switchable, Serial, Wall Mountable, DR, Rcvr &amp; Fob</t>
  </si>
  <si>
    <t>3704-2000-W-28-32-45-xx</t>
  </si>
  <si>
    <t>EVSE-3704-2000-W-28-xx-45-xx</t>
  </si>
  <si>
    <t>Model 3704, w/Retractable Cable, 40/30A Switchable, Serial, Wall Mountable, DR</t>
  </si>
  <si>
    <t>3704-2000-W-28-xx-45-xx</t>
  </si>
  <si>
    <t>EVSE-3722-002-20-93-41-54</t>
  </si>
  <si>
    <t>Galaxy Overhead w/Retractable Cable, 40/30A Switchable, ZigBee, DR/Display, Ultrasonic Sensor, EUMD, TMobile Gateway</t>
  </si>
  <si>
    <t>3722-002-20-93-41-54</t>
  </si>
  <si>
    <t>EVSE-3722-002-20-92-41-54</t>
  </si>
  <si>
    <t>Galaxy Overhead w/Retractable Cable, 40/30A Switchable, Zigbee, DR/Display, Wired PB, EUMD, TMobile Gateway</t>
  </si>
  <si>
    <t>3722-002-20-92-41-54</t>
  </si>
  <si>
    <t>EVSE-3722-002-20-91-41-54</t>
  </si>
  <si>
    <t>Galaxy Overhead w/Retractable Cable, 40/30A Switchable, ZigBee, DR/Display, Wireless PB, EUMD, TMobile Gateway</t>
  </si>
  <si>
    <t>3722-002-20-91-41-54</t>
  </si>
  <si>
    <t>EVSE-3722-002-20-90-41-54</t>
  </si>
  <si>
    <t>Galaxy Overhead w/Retractable Cable, 40/30A Switchable, ZigBee, DR/Display, FOB, EUMD, TMobile Gateway</t>
  </si>
  <si>
    <t>3722-002-20-90-41-54</t>
  </si>
  <si>
    <t>EVSE-3722-002-20-36-41-54</t>
  </si>
  <si>
    <t>Galaxy Overhead w/Retractable Cable, 40/30A Switchable, ZigBee, DR/Display, EUMD, TMobile Gateway</t>
  </si>
  <si>
    <t>3722-002-20-36-41-54</t>
  </si>
  <si>
    <t>EVSE-3722-002-28-93-41-54</t>
  </si>
  <si>
    <t>Galaxy Overhead w/Retractable Cable, 40/30A Switchable, ZigBee, DR, Ultrasonic Sensor, EUMD, TMobile Gateway</t>
  </si>
  <si>
    <t>3722-002-28-93-41-54</t>
  </si>
  <si>
    <t>EVSE-3722-002-28-92-41-54</t>
  </si>
  <si>
    <t>Galaxy Overhead w/Retractable Cable, 40/30A Switchable, Zigbee, DR, Wired PB, EUMD, TMobile Gateway</t>
  </si>
  <si>
    <t>3722-002-28-92-41-54</t>
  </si>
  <si>
    <t>EVSE-3722-002-28-91-41-54</t>
  </si>
  <si>
    <t>Galaxy Overhead w/Retractable Cable, 40/30A Switchable, ZigBee, DR, Wireless PB, EUMD, TMobile Gateway</t>
  </si>
  <si>
    <t>3722-002-28-91-41-54</t>
  </si>
  <si>
    <t>EVSE-3722-002-28-90-41-54</t>
  </si>
  <si>
    <t>Galaxy Overhead w/Retractable Cable, 40/30A Switchable, ZigBee, DR, FOB, EUMD, TMobile Gateway</t>
  </si>
  <si>
    <t>3722-002-28-90-41-54</t>
  </si>
  <si>
    <t>EVSE-3722-002-28-39-41-54</t>
  </si>
  <si>
    <t>Galaxy Overhead w/Retractable Cable, 40/30A Switchable, ZigBee, DR, Ultrasonic Sensor, TMobile Gateway</t>
  </si>
  <si>
    <t>3722-002-28-39-41-54</t>
  </si>
  <si>
    <t>EVSE-3722-002-28-38-41-54</t>
  </si>
  <si>
    <t>Galaxy Overhead w/Retractable Cable, 40/30A Switchable, ZigBee, DR, Wired PB, TMobile Gateway</t>
  </si>
  <si>
    <t>3722-002-28-38-41-54</t>
  </si>
  <si>
    <t>EVSE-3722-002-28-37-41-54</t>
  </si>
  <si>
    <t>Galaxy Overhead w/Retractable Cable, 40/30A Switchable, ZigBee, DR, Wireless PB, Tmobile Gateway</t>
  </si>
  <si>
    <t>3722-002-28-37-41-54</t>
  </si>
  <si>
    <t>EVSE-3722-002-28-36-41-54</t>
  </si>
  <si>
    <t>Galaxy Overhead w/Retractable Cable, 40/30A Switchable, ZigBee, DR, EUMD, TMobile Gateway</t>
  </si>
  <si>
    <t>3722-002-28-36-41-54</t>
  </si>
  <si>
    <t>EVSE-3722-002-28-32-41-54</t>
  </si>
  <si>
    <t>Galaxy Overhead w/Retractable Cable, 40/30A Switchable, ZigBee, DR, FOB, TMobile Gateway</t>
  </si>
  <si>
    <t>3722-002-28-32-41-54</t>
  </si>
  <si>
    <t>EVSE-3722-002-28-xx-41-54</t>
  </si>
  <si>
    <t>Galaxy Overhead w/Retractable Cable, 40/30A Switchable, ZigBee, DR, TMobile Gateway</t>
  </si>
  <si>
    <t>3722-002-28-xx-41-54</t>
  </si>
  <si>
    <t>EVSE-3722-002-20-93-41-53</t>
  </si>
  <si>
    <t>Galaxy Overhead w/Retractable Cable, 40/30A Switchable, ZigBee, DR/Display, Ultrasonic Sensor, EUMD, AT&amp;T Gateway</t>
  </si>
  <si>
    <t>3722-002-20-93-41-53</t>
  </si>
  <si>
    <t>EVSE-3722-002-20-91-41-53</t>
  </si>
  <si>
    <t>Galaxy Overhead w/Retractable Cable, 40/30A Switchable, ZigBee, DR/Display, Wireless PB, EUMD, AT&amp;T Gateway</t>
  </si>
  <si>
    <t>3722-002-20-91-41-53</t>
  </si>
  <si>
    <t>EVSE-3722-002-20-92-41-53</t>
  </si>
  <si>
    <t>Galaxy Overhead w/Retractable Cable, 40/30A Switchable, Zigbee, DR/Display, Wired PB, EUMD, AT&amp;T Gateway</t>
  </si>
  <si>
    <t>3722-002-20-92-41-53</t>
  </si>
  <si>
    <t>EVSE-3722-002-20-90-41-53</t>
  </si>
  <si>
    <t>Galaxy Overhead w/Retractable Cable, 40/30A Switchable, ZigBee, DR/Display, FOB, EUMD, AT&amp;T Gateway</t>
  </si>
  <si>
    <t>3722-002-20-90-41-53</t>
  </si>
  <si>
    <t>EVSE-3722-002-20-36-41-53</t>
  </si>
  <si>
    <t>Galaxy Overhead w/Retractable Cable, 40/30A Switchable, ZigBee, DR/Display, EUMD, AT&amp;T Gateway</t>
  </si>
  <si>
    <t>3722-002-20-36-41-53</t>
  </si>
  <si>
    <t>EVSE-3722-002-28-93-41-53</t>
  </si>
  <si>
    <t>Galaxy Overhead w/Retractable Cable, 40/30A Switchable, ZigBee, DR, Ultrasonic Sensor, EUMD, AT&amp;T Gateway</t>
  </si>
  <si>
    <t>3722-002-28-93-41-53</t>
  </si>
  <si>
    <t>EVSE-3722-002-28-92-41-53</t>
  </si>
  <si>
    <t>Galaxy Overhead w/Retractable Cable, 40/30A Switchable, Zigbee, DR, Wired PB, EUMD, AT&amp;T Gateway</t>
  </si>
  <si>
    <t>3722-002-28-92-41-53</t>
  </si>
  <si>
    <t>EVSE-3722-002-28-91-41-53</t>
  </si>
  <si>
    <t>Galaxy Overhead w/Retractable Cable, 40/30A Switchable, ZigBee, DR, Wireless PB, EUMD, AT&amp;T Gateway</t>
  </si>
  <si>
    <t>3722-002-28-91-41-53</t>
  </si>
  <si>
    <t>EVSE-3722-002-28-90-41-53</t>
  </si>
  <si>
    <t>Galaxy Overhead w/Retractable Cable, 40/30A Switchable, ZigBee, DR, FOB, EUMD, AT&amp;T Gateway</t>
  </si>
  <si>
    <t>3722-002-28-90-41-53</t>
  </si>
  <si>
    <t>EVSE-3722-002-28-39-41-53</t>
  </si>
  <si>
    <t>Galaxy Overhead w/Retractable Cable, 40/30A Switchable, ZigBee, DR, Ultrasonic Sensor, AT&amp;T Gateway</t>
  </si>
  <si>
    <t>3722-002-28-39-41-53</t>
  </si>
  <si>
    <t>EVSE-3722-002-28-38-41-53</t>
  </si>
  <si>
    <t>Galaxy Overhead w/Retractable Cable, 40/30A Switchable, ZigBee, DR, Wired PB, AT&amp;T Gateway</t>
  </si>
  <si>
    <t>3722-002-28-38-41-53</t>
  </si>
  <si>
    <t>EVSE-3722-002-28-37-41-53</t>
  </si>
  <si>
    <t>Galaxy Overhead w/Retractable Cable, 40/30A Switchable, ZigBee, DR, Wireless PB, AT&amp;T Gateway</t>
  </si>
  <si>
    <t>3722-002-28-37-41-53</t>
  </si>
  <si>
    <t>EVSE-3722-002-28-36-41-53</t>
  </si>
  <si>
    <t>Galaxy Overhead w/Retractable Cable, 40/30A Switchable, ZigBee, DR, EUMD, AT&amp;T Gateway</t>
  </si>
  <si>
    <t>3722-002-28-36-41-53</t>
  </si>
  <si>
    <t>EVSE-3722-002-28-32-41-53</t>
  </si>
  <si>
    <t>Galaxy Overhead w/Retractable Cable, 40/30A Switchable, ZigBee, DR, FOB, AT&amp;T Gateway</t>
  </si>
  <si>
    <t>3722-002-28-32-41-53</t>
  </si>
  <si>
    <t>EVSE-3722-002-28-xx-41-53</t>
  </si>
  <si>
    <t>Galaxy Overhead w/Retractable Cable, 40/30A Switchable, ZigBee, DR, AT&amp;T Gateway</t>
  </si>
  <si>
    <t>3722-002-28-xx-41-53</t>
  </si>
  <si>
    <t>EVSE-3722-002-20-93-41-52</t>
  </si>
  <si>
    <t>Galaxy Overhead w/Retractable Cable, 40/30A Switchable, ZigBee, DR/Display, Ultrasonic Sensor, EUMD, Verizon Gateway</t>
  </si>
  <si>
    <t>3722-002-20-93-41-52</t>
  </si>
  <si>
    <t>EVSE-3722-002-20-92-41-52</t>
  </si>
  <si>
    <t>Galaxy Overhead w/Retractable Cable, 40/30A Switchable, Zigbee, DR/Display, Wired PB, EUMD, Verizon Gateway</t>
  </si>
  <si>
    <t>3722-002-20-92-41-52</t>
  </si>
  <si>
    <t>EVSE-3722-002-20-91-41-52</t>
  </si>
  <si>
    <t>Galaxy Overhead w/Retractable Cable, 40/30A Switchable, ZigBee, DR/Display, Wireless PB, EUMD, Verizon Gateway</t>
  </si>
  <si>
    <t>3722-002-20-91-41-52</t>
  </si>
  <si>
    <t>EVSE-3722-002-20-90-41-52</t>
  </si>
  <si>
    <t>Galaxy Overhead w/Retractable Cable, 40/30A Switchable, ZigBee, DR/Display, FOB, EUMD, Verizon Gateway</t>
  </si>
  <si>
    <t>3722-002-20-90-41-52</t>
  </si>
  <si>
    <t>EVSE-3722-002-20-36-41-52</t>
  </si>
  <si>
    <t>Galaxy Overhead w/Retractable Cable, 40/30A Switchable, ZigBee, DR/Display, EUMD, Verizon Gateway</t>
  </si>
  <si>
    <t>3722-002-20-36-41-52</t>
  </si>
  <si>
    <t>EVSE-3722-002-28-93-41-52</t>
  </si>
  <si>
    <t>Galaxy Overhead w/Retractable Cable, 40/30A Switchable, ZigBee, DR, Ultrasonic Sensor, EUMD, Verizon Gateway</t>
  </si>
  <si>
    <t>3722-002-28-93-41-52</t>
  </si>
  <si>
    <t>EVSE-3722-002-28-92-41-52</t>
  </si>
  <si>
    <t>Galaxy Overhead w/Retractable Cable, 40/30A Switchable, Zigbee, DR, Wired PB, EUMD, Verizon Gateway</t>
  </si>
  <si>
    <t>3722-002-28-92-41-52</t>
  </si>
  <si>
    <t>EVSE-3722-002-28-91-41-52</t>
  </si>
  <si>
    <t>Galaxy Overhead w/Retractable Cable, 40/30A Switchable, ZigBee, DR, Wireless PB, EUMD, Verizon Gateway</t>
  </si>
  <si>
    <t>3722-002-28-91-41-52</t>
  </si>
  <si>
    <t>EVSE-3722-002-28-90-41-52</t>
  </si>
  <si>
    <t>Galaxy Overhead w/Retractable Cable, 40/30A Switchable, ZigBee, DR, FOB, EUMD, Verizon Gateway</t>
  </si>
  <si>
    <t>3722-002-28-90-41-52</t>
  </si>
  <si>
    <t>EVSE-3722-002-28-39-41-52</t>
  </si>
  <si>
    <t>Galaxy Overhead w/Retractable Cable, 40/30A Switchable, ZigBee, DR, Ultrasonic Sensor, Verizon Gateway</t>
  </si>
  <si>
    <t>3722-002-28-39-41-52</t>
  </si>
  <si>
    <t>EVSE-3722-002-28-38-41-52</t>
  </si>
  <si>
    <t>Galaxy Overhead w/Retractable Cable, 40/30A Switchable, ZigBee, DR, Wired PB, Verizon Gateway</t>
  </si>
  <si>
    <t>3722-002-28-38-41-52</t>
  </si>
  <si>
    <t>EVSE-3722-002-28-37-41-52</t>
  </si>
  <si>
    <t>Galaxy Overhead w/Retractable Cable, 40/30A Switchable, ZigBee, DR, Wireless PB, Verizon Gateway</t>
  </si>
  <si>
    <t>3722-002-28-37-41-52</t>
  </si>
  <si>
    <t>EVSE-3722-002-28-36-41-52</t>
  </si>
  <si>
    <t>Galaxy Overhead w/Retractable Cable, 40/30A Switchable, ZigBee, DR, EUMD, Verizon Gateway</t>
  </si>
  <si>
    <t>3722-002-28-36-41-52</t>
  </si>
  <si>
    <t>EVSE-3722-002-28-32-41-52</t>
  </si>
  <si>
    <t>Galaxy Overhead w/Retractable Cable, 40/30A Switchable, ZigBee, DR, FOB, Verizon Gateway</t>
  </si>
  <si>
    <t>3722-002-28-32-41-52</t>
  </si>
  <si>
    <t>EVSE-3722-002-28-xx-41-52</t>
  </si>
  <si>
    <t>Galaxy Overhead w/Retractable Cable, 40/30A Switchable, ZigBee, DR, Verizon Gateway</t>
  </si>
  <si>
    <t>3722-002-28-xx-41-52</t>
  </si>
  <si>
    <t>EVSE-3722-002-20-93-41-51</t>
  </si>
  <si>
    <t>Galaxy Overhead w/Retractable Cable, 40/30A Switchable, ZigBee, DR/Display, Ultrasonic Sensor, EUMD</t>
  </si>
  <si>
    <t>3722-002-20-93-41-51</t>
  </si>
  <si>
    <t>EVSE-3722-002-20-92-41-51</t>
  </si>
  <si>
    <t>Galaxy Overhead w/Retractable Cable, 40/30A Switchable, Zigbee, DR/Display, Wired PB, EUMD</t>
  </si>
  <si>
    <t>3722-002-20-92-41-51</t>
  </si>
  <si>
    <t>EVSE-3722-002-20-91-41-51</t>
  </si>
  <si>
    <t>Galaxy Overhead w/Retractable Cable, 40/30A Switchable, ZigBee, DR/Display, Wireless PB, EUMD</t>
  </si>
  <si>
    <t>3722-002-20-91-41-51</t>
  </si>
  <si>
    <t>EVSE-3722-002-20-90-41-51</t>
  </si>
  <si>
    <t>Galaxy Overhead w/Retractiable Cable, 40/30A Switchable, ZigBee, DR/Display, FOB, EUMD</t>
  </si>
  <si>
    <t>3722-002-20-90-41-51</t>
  </si>
  <si>
    <t>EVSE-3722-002-20-36-41-51</t>
  </si>
  <si>
    <t>Galaxy Overhead w/Retractable Cable, 40/30A Switchable, ZigBee, DR/Display, EUMD</t>
  </si>
  <si>
    <t>3722-002-20-36-41-51</t>
  </si>
  <si>
    <t>EVSE-3722-002-28-93-41-51</t>
  </si>
  <si>
    <t>Galaxy Overhead w/Retractable Cable, 40/30A Switchable, ZigBee, DR, Ultrasonic Sensor, EUMD</t>
  </si>
  <si>
    <t>3722-002-28-93-41-51</t>
  </si>
  <si>
    <t>EVSE-3722-002-28-39-41-51</t>
  </si>
  <si>
    <t>Galaxy Overhead w/Retractable Cable, 40/30A,Switchable, ZigBee, DR, Ultrasonic Sensor</t>
  </si>
  <si>
    <t>3722-002-28-39-41-51</t>
  </si>
  <si>
    <t>EVSE-3722-002-20-93-45-51</t>
  </si>
  <si>
    <t>Galaxy Overhead w/Retractable Cable, 40/30A Switchable, Serial, DR/Display, Ultrasonic Sensor, EUMD</t>
  </si>
  <si>
    <t>3722-002-20-93-45-51</t>
  </si>
  <si>
    <t>EVSE-3722-002-20-92-45-51</t>
  </si>
  <si>
    <t>Galaxy Overhead w/Retractable Cable, 40/30A Switchable, Serial, DR/Display, Wired PB, EUMD</t>
  </si>
  <si>
    <t>3722-002-20-92-45-51</t>
  </si>
  <si>
    <t>EVSE-3722-002-20-91-45-51</t>
  </si>
  <si>
    <t>Galaxy Overhead w/Retractable Cable, 40/30A Switchable, Serial, DR/Display, Wireless PB, EUMD</t>
  </si>
  <si>
    <t>3722-002-20-91-45-51</t>
  </si>
  <si>
    <t>EVSE-3722-002-20-90-45-51</t>
  </si>
  <si>
    <t>Galaxy Overhead w/Retractable Cable, 40/30A Switchable, Serial, DR/Display, FOB, EUMD</t>
  </si>
  <si>
    <t>3722-002-20-90-45-51</t>
  </si>
  <si>
    <t>EVSE-3722-002-20-36-45-51</t>
  </si>
  <si>
    <t>Galaxy Overhead w/Retractable Cable, 40/30A Switchable, Serial, DR/Display, EUMD</t>
  </si>
  <si>
    <t>3722-002-20-36-45-51</t>
  </si>
  <si>
    <t>EVSE-3722-002-28-93-45-51</t>
  </si>
  <si>
    <t>Galaxy Overhead w/Retractable Cable, 40/30A Switchable, Serial, DR, Ultrasonic Sensor, EUMD</t>
  </si>
  <si>
    <t>3722-002-28-93-45-51</t>
  </si>
  <si>
    <t>EVSE-3722-002-28-92-45-51</t>
  </si>
  <si>
    <t>Galaxy Overhead w/Retractable Cable, 40/30A Switchable, Serial, DR, Wired PB, EUMD</t>
  </si>
  <si>
    <t>EVSE-1760-006</t>
  </si>
  <si>
    <t>Mifare Proximity (RFID) Badge for Payment Module (Pk of 25)</t>
  </si>
  <si>
    <t>1760-006</t>
  </si>
  <si>
    <t>EVSE-2068-031</t>
  </si>
  <si>
    <t>EVSE-2068-032</t>
  </si>
  <si>
    <t>EVSE-3725-104-A- 09-S-xx</t>
  </si>
  <si>
    <t>Pmt Module Only, Cellular (4G, GSM/AT&amp;T), CC, Serial</t>
  </si>
  <si>
    <t>3725-104-A- 09-S-xx</t>
  </si>
  <si>
    <t>3-4 weeks</t>
  </si>
  <si>
    <t>EVSE-3725-104-A-09-S-P2</t>
  </si>
  <si>
    <t>Pmt Module, Serial, Cell(4G, A)/CC, Pole, Supp 1-2 EVSE</t>
  </si>
  <si>
    <t>3725-104-A-09-S-P2</t>
  </si>
  <si>
    <t>EVSE-3725-104-A-09-S-P3</t>
  </si>
  <si>
    <t>Pmt Module, Serial, Cell(4G, A)/CC, Pole, Mux for 1-4 EVSE</t>
  </si>
  <si>
    <t>3725-104-A-09-S-P3</t>
  </si>
  <si>
    <t>EVSE-3725-104-A-09-S-P4</t>
  </si>
  <si>
    <t>Pmt Module, Serial, Cell(4G, A)/CC, Pole, Mux for 5-8 EVSE</t>
  </si>
  <si>
    <t>3725-104-A-09-S-P4</t>
  </si>
  <si>
    <t>EVSE-3725-104-A-09-S-U1</t>
  </si>
  <si>
    <t>Pmt Module, Serial, Cell(4G, A)/CC, Util Pole Mt, Supp 3704</t>
  </si>
  <si>
    <t>3725-104-A-09-S-U1</t>
  </si>
  <si>
    <t>EVSE-3725-104-A-09-S-W2</t>
  </si>
  <si>
    <t>Pmt Module, Serial, Cell(4G, A)/CC, Wall Mt, Supp 1-2 EVSE</t>
  </si>
  <si>
    <t>3725-104-A-09-S-W2</t>
  </si>
  <si>
    <t>EVSE-3725-104-A-09-S-W3</t>
  </si>
  <si>
    <t>Pmt Module, Serial, Cell(4G, A)/CC, Wall Mt, Mux for 1-4 EVSE</t>
  </si>
  <si>
    <t>3725-104-A-09-S-W3</t>
  </si>
  <si>
    <t>EVSE-3725-104-A-09-S-W4</t>
  </si>
  <si>
    <t>Pmt Module, Serial, Cell(4G, A)/CC, Wall Mt, Mux for 5-8 EVSE</t>
  </si>
  <si>
    <t>3725-104-A-09-S-W4</t>
  </si>
  <si>
    <t>EVSE-3725-104-A-09-Z-P1</t>
  </si>
  <si>
    <t>Pmt Module, ZigBee, Cell(4G, A)/CC, Pole, 24 VDC Pwr Sup</t>
  </si>
  <si>
    <t>3725-104-A-09-Z-P1</t>
  </si>
  <si>
    <t>EVSE-3725-104-A-09-Z-W1</t>
  </si>
  <si>
    <t>Pmt Module, ZigBee, Cell(4G, A)/CC, Wall Mt, 24 VDC Pwr Sup</t>
  </si>
  <si>
    <t>3725-104-A-09-Z-W1</t>
  </si>
  <si>
    <t>EVSE-3725-104-A-09-Z-xx</t>
  </si>
  <si>
    <t>Pmt Module Only, Cellular (4G, GSM/AT&amp;T), CC, ZigBee</t>
  </si>
  <si>
    <t>3725-104-A-09-Z-xx</t>
  </si>
  <si>
    <t>EVSE-3725-104-A-10-S-P2</t>
  </si>
  <si>
    <t>Pmt Module, Serial, Cell(4G, A)/CC/RFID, Pole, Supp 1-2 EVSE</t>
  </si>
  <si>
    <t>3725-104-A-10-S-P2</t>
  </si>
  <si>
    <t>EVSE-3725-104-A-10-S-P3</t>
  </si>
  <si>
    <t>Pmt Module, Serial, Cell(4G, A)/CC/RFID, Pole, Mux for 1-4 EVSE</t>
  </si>
  <si>
    <t>3725-104-A-10-S-P3</t>
  </si>
  <si>
    <t>EVSE-3725-104-A-10-S-P4</t>
  </si>
  <si>
    <t>Pmt Module, Serial, Cell(4G, A)/CC/RFID, Pole, Mux for 5-8 EVSE</t>
  </si>
  <si>
    <t>3725-104-A-10-S-P4</t>
  </si>
  <si>
    <t>EVSE-3725-104-A-10-S-U1</t>
  </si>
  <si>
    <t>Pmt Module, Serial, Cell(4G, A)/CC/RFID, Util Pole Mt, Supp 3704</t>
  </si>
  <si>
    <t>3725-104-A-10-S-U1</t>
  </si>
  <si>
    <t>EVSE-3725-104-A-10-S-W2</t>
  </si>
  <si>
    <t>Pmt Module, Serial, Cell(4G, A)/CC/RFID, Wall Mt, Supp 1-2 EVSE</t>
  </si>
  <si>
    <t>3725-104-A-10-S-W2</t>
  </si>
  <si>
    <t>EVSE-3725-104-A-10-S-W3</t>
  </si>
  <si>
    <t>Pmt Module, Serial, Cell(4G, A)/CC/RFID, Wall Mt, Mux for 1-4 EVSE</t>
  </si>
  <si>
    <t>3725-104-A-10-S-W3</t>
  </si>
  <si>
    <t>EVSE-3725-104-A-10-S-W4</t>
  </si>
  <si>
    <t>Pmt Module, Serial, Cell(4G, A)/CC/RFID, Wall Mt, Mux for 5-8 EVSE</t>
  </si>
  <si>
    <t>3725-104-A-10-S-W4</t>
  </si>
  <si>
    <t>EVSE-3725-104-A-10-S-xx</t>
  </si>
  <si>
    <t>Pmt Module Only, Cellular (4G, GSM/AT&amp;T), CC &amp; RFID, Serial</t>
  </si>
  <si>
    <t>3725-104-A-10-S-xx</t>
  </si>
  <si>
    <t>EVSE-3725-104-A-10-Z-P1</t>
  </si>
  <si>
    <t>Pmt Module, ZigBee, Cell(4G, A)/CC/RFID, Pole, 24 VDC Pwr Sup</t>
  </si>
  <si>
    <t>3725-104-A-10-Z-P1</t>
  </si>
  <si>
    <t>EVSE-3725-104-A-10-Z-W1</t>
  </si>
  <si>
    <t>Pmt Module, ZigBee, Cell(4G, A)/CC/RFID, Wall Mt, 24 VDC Pwr Sup</t>
  </si>
  <si>
    <t>3725-104-A-10-Z-W1</t>
  </si>
  <si>
    <t>EVSE-3725-104-A-10-Z-xx</t>
  </si>
  <si>
    <t>Pmt Module Only, Cellular (4G, GSM/AT&amp;T), CC &amp; RFID, ZigBee</t>
  </si>
  <si>
    <t>3725-104-A-10-Z-xx</t>
  </si>
  <si>
    <t>EVSE-3725-104-A-12-S-P2</t>
  </si>
  <si>
    <t>Pmt Module, Serial, Cell(4G, A)/RFID, Pole, Supp 1-2 EVSE</t>
  </si>
  <si>
    <t>3725-104-A-12-S-P2</t>
  </si>
  <si>
    <t>EVSE-3725-104-A-12-S-P3</t>
  </si>
  <si>
    <t>Pmt Module, Serial, Cell(4G, A)/RFID, Pole, Mux for 1-4 EVSE</t>
  </si>
  <si>
    <t>3725-104-A-12-S-P3</t>
  </si>
  <si>
    <t>EVSE-3725-104-A-12-S-P4</t>
  </si>
  <si>
    <t>Pmt Module, Serial, Cell(4G, A)/RFID, Pole, Mux for 5-8 EVSE</t>
  </si>
  <si>
    <t>3725-104-A-12-S-P4</t>
  </si>
  <si>
    <t>EVSE-3725-104-A-12-S-U1</t>
  </si>
  <si>
    <t>Pmt Module, Serial, Cell(4G, A)/RFID, Util Pole Mt, Supp 3704</t>
  </si>
  <si>
    <t>3725-104-A-12-S-U1</t>
  </si>
  <si>
    <t>EVSE-3725-104-A-12-S-W2</t>
  </si>
  <si>
    <t>Pmt Module, Serial, Cell(4G, A)/RFID, Wall Mt, Supp 1-2 EVSE</t>
  </si>
  <si>
    <t>3725-104-A-12-S-W2</t>
  </si>
  <si>
    <t>EVSE-3725-104-A-12-S-W3</t>
  </si>
  <si>
    <t>Pmt Module, Serial, Cell(4G, A)/RFID, Wall Mt, Mux for 1-4 EVSE</t>
  </si>
  <si>
    <t>3725-104-A-12-S-W3</t>
  </si>
  <si>
    <t>EVSE-3725-104-A-12-S-W4</t>
  </si>
  <si>
    <t>Pmt Module, Serial, Cell(4G, A)/RFID, Wall Mt, Mux for 5-8 EVSE</t>
  </si>
  <si>
    <t>3725-104-A-12-S-W4</t>
  </si>
  <si>
    <t>EVSE-3725-104-A-12-S-xx</t>
  </si>
  <si>
    <t>Pmt Module Only, Cellular (4G, GSM/AT&amp;T), RFID, Serial</t>
  </si>
  <si>
    <t>3725-104-A-12-S-xx</t>
  </si>
  <si>
    <t>EVSE-3725-104-A-12-Z-P1</t>
  </si>
  <si>
    <t>Pmt Module, ZigBee, Cell(4G, A)/RFID, Pole, 24 VDC Pwr Sup</t>
  </si>
  <si>
    <t>3725-104-A-12-Z-P1</t>
  </si>
  <si>
    <t>EVSE-3725-104-A-12-Z-W1</t>
  </si>
  <si>
    <t>Pmt Module, ZigBee, Cell(4G, A)/RFID, Wall Mt, 24 VDC Pwr Sup</t>
  </si>
  <si>
    <t>3725-104-A-12-Z-W1</t>
  </si>
  <si>
    <t>EVSE-3725-104-A-12-Z-xx</t>
  </si>
  <si>
    <t>Pmt Module Only, Cellular (4G, GSM/AT&amp;T), RFID, ZigBee</t>
  </si>
  <si>
    <t>3725-104-A-12-Z-xx</t>
  </si>
  <si>
    <t>EVSE-3725-104-E- 09-S-xx</t>
  </si>
  <si>
    <t>Pmt Module Only, Enet, CC, Serial</t>
  </si>
  <si>
    <t>3725-104-E- 09-S-xx</t>
  </si>
  <si>
    <t>EVSE-3725-104-E-09-S-P2</t>
  </si>
  <si>
    <t>Pmt Module, Serial, Ethernet/CC, Pole, Supp 1-2 EVSE</t>
  </si>
  <si>
    <t>3725-104-E-09-S-P2</t>
  </si>
  <si>
    <t>EVSE-3725-104-E-09-S-P3</t>
  </si>
  <si>
    <t>Pmt Module, Serial, Ethernet/CC, Pole, Mux for 1-4 EVSE</t>
  </si>
  <si>
    <t>3725-104-E-09-S-P3</t>
  </si>
  <si>
    <t>EVSE-3725-104-E-09-S-P4</t>
  </si>
  <si>
    <t>Pmt Module, Serial, Ethernet/CC, Pole, Mux for 5-8 EVSE</t>
  </si>
  <si>
    <t>3725-104-E-09-S-P4</t>
  </si>
  <si>
    <t>EVSE-3725-104-E-09-S-W2</t>
  </si>
  <si>
    <t>Pmt Module, Serial, Ethernet/CC, Wall Mt, Supp 1-2 EVSE</t>
  </si>
  <si>
    <t>3725-104-E-09-S-W2</t>
  </si>
  <si>
    <t>EVSE-3725-104-E-09-S-W3</t>
  </si>
  <si>
    <t>Pmt Module, Serial, Ethernet/CC, Wall Mt, Mux for 1-4 EVSE</t>
  </si>
  <si>
    <t>3725-104-E-09-S-W3</t>
  </si>
  <si>
    <t>EVSE-3725-104-E-09-S-W4</t>
  </si>
  <si>
    <t>Pmt Module, Serial, Ethernet/CC, Wall Mt, Mux for 5-8 EVSE</t>
  </si>
  <si>
    <t>3725-104-E-09-S-W4</t>
  </si>
  <si>
    <t>EVSE-3725-104-E-09-Z-P1</t>
  </si>
  <si>
    <t>Pmt Module, ZigBee, Ethernet/CC, Pole, 24 VDC Pwr Sup</t>
  </si>
  <si>
    <t>3725-104-E-09-Z-P1</t>
  </si>
  <si>
    <t>EVSE-3725-104-E-09-Z-W1</t>
  </si>
  <si>
    <t>Pmt Module, ZigBee, Ethernet/CC, Wall Mt, 24 VDC Pwr Sup</t>
  </si>
  <si>
    <t>3725-104-E-09-Z-W1</t>
  </si>
  <si>
    <t>EVSE-3725-104-E-09-Z-xx</t>
  </si>
  <si>
    <t>Pmt Module Only, Enet, CC, ZigBee</t>
  </si>
  <si>
    <t>3725-104-E-09-Z-xx</t>
  </si>
  <si>
    <t>EVSE-3725-104-E-10-S-P2</t>
  </si>
  <si>
    <t>Pmt Module, Serial, Ethernet/CC/RFID, Pole, Supp 1-2 EVSE</t>
  </si>
  <si>
    <t>3725-104-E-10-S-P2</t>
  </si>
  <si>
    <t>EVSE-3725-104-E-10-S-P3</t>
  </si>
  <si>
    <t>Pmt Module, Serial, Ethernet/CC/RFID, Pole, Mux for 1-4 EVSE</t>
  </si>
  <si>
    <t>3725-104-E-10-S-P3</t>
  </si>
  <si>
    <t>EVSE-3725-104-E-10-S-P4</t>
  </si>
  <si>
    <t>Pmt Module, Serial, Ethernet/CC/RFID, Pole, Mux for 5-8 EVSE</t>
  </si>
  <si>
    <t>3725-104-E-10-S-P4</t>
  </si>
  <si>
    <t>EVSE-3725-104-E-10-S-W2</t>
  </si>
  <si>
    <t>Pmt Module, Serial, Ethernet/CC/RFID, Wall Mt, Supp 1-2 EVSE</t>
  </si>
  <si>
    <t>3725-104-E-10-S-W2</t>
  </si>
  <si>
    <t>EVSE-3725-104-E-10-S-W3</t>
  </si>
  <si>
    <t>Pmt Module, Serial, Ethernet/CC/RFID, Wall Mt, Mux for 1-4 EVSE</t>
  </si>
  <si>
    <t>3725-104-E-10-S-W3</t>
  </si>
  <si>
    <t>EVSE-3725-104-E-10-S-W4</t>
  </si>
  <si>
    <t>Pmt Module, Serial, Ethernet/CC/RFID, Wall Mt, Mux for 5-8 EVSE</t>
  </si>
  <si>
    <t>3725-104-E-10-S-W4</t>
  </si>
  <si>
    <t>EVSE-3725-104-E-10-S-xx</t>
  </si>
  <si>
    <t>Pmt Module Only, Enet, CC &amp; RFID, Serial</t>
  </si>
  <si>
    <t>3725-104-E-10-S-xx</t>
  </si>
  <si>
    <t>EVSE-3725-104-E-10-Z-P1</t>
  </si>
  <si>
    <t>Pmt Module, ZigBee, Ethernet/CC/RFID, Pole, 24 VDC Pwr Sup</t>
  </si>
  <si>
    <t>EVSE-3725-104-E-10-Z-W1</t>
  </si>
  <si>
    <t>Pmt Module, ZigBee, Ethernet/CC/RFID, Wall Mt, 24 VDC Pwr Sup</t>
  </si>
  <si>
    <t>3725-104-E-10-Z-W1</t>
  </si>
  <si>
    <t>EVSE-3725-104-E-10-Z-xx</t>
  </si>
  <si>
    <t>Pmt Module Only, Enet, CC &amp; RFID, ZigBee</t>
  </si>
  <si>
    <t>EVSE-3725-104-E-12-S-P2</t>
  </si>
  <si>
    <t>Pmt Module, Serial, Ethernet/RFID, Pole, Supp 1-2 EVSE</t>
  </si>
  <si>
    <t>3725-104-E-12-S-P2</t>
  </si>
  <si>
    <t>EVSE-3725-104-E-12-S-P3</t>
  </si>
  <si>
    <t>Pmt Module, Serial, Ethernet/RFID, Pole, Mux for 1-4 EVSE</t>
  </si>
  <si>
    <t>3725-104-E-12-S-P3</t>
  </si>
  <si>
    <t>EVSE-3725-104-E-12-S-P4</t>
  </si>
  <si>
    <t>Pmt Module, Serial, Ethernet/RFID, Pole, Mux for 5-8 EVSE</t>
  </si>
  <si>
    <t>3725-104-E-12-S-P4</t>
  </si>
  <si>
    <t>EVSE-3725-104-E-12-S-W2</t>
  </si>
  <si>
    <t>Pmt Module, Serial, Ethernet/RFID, Wall Mt, Supp 1-2 EVSE</t>
  </si>
  <si>
    <t>3725-104-E-12-S-W2</t>
  </si>
  <si>
    <t>EVSE-3725-104-E-12-S-W3</t>
  </si>
  <si>
    <t>Pmt Module, Serial, Ethernet/RFID, Wall Mt, Mux for 1-4 EVSE</t>
  </si>
  <si>
    <t>3725-104-E-12-S-W3</t>
  </si>
  <si>
    <t>EVSE-3725-104-E-12-S-W4</t>
  </si>
  <si>
    <t>Pmt Module, Serial, Ethernet/RFID, Wall Mt, Mux for 5-8 EVSE</t>
  </si>
  <si>
    <t>3725-104-E-12-S-W4</t>
  </si>
  <si>
    <t>EVSE-3725-104-E-12-S-xx</t>
  </si>
  <si>
    <t>Pmt Module Only, Enet, RFID, Serial</t>
  </si>
  <si>
    <t>3725-104-E-12-S-xx</t>
  </si>
  <si>
    <t>EVSE-3725-104-E-12-Z-P1</t>
  </si>
  <si>
    <t>Pmt Module, ZigBee, Ethernet/RFID, Pole, 24 VDC Pwr Sup</t>
  </si>
  <si>
    <t>3725-104-E-12-Z-P1</t>
  </si>
  <si>
    <t>EVSE-3725-104-E-12-Z-W1</t>
  </si>
  <si>
    <t>Pmt Module, ZigBee, Ethernet/RFID, Wall Mt, 24 VDC Pwr Sup</t>
  </si>
  <si>
    <t>3725-104-E-12-Z-W1</t>
  </si>
  <si>
    <t>EVSE-3725-104-E-12-Z-xx</t>
  </si>
  <si>
    <t>Pmt Module Only, Enet, RFID, ZigBee</t>
  </si>
  <si>
    <t>3725-104-E-12-Z-xx</t>
  </si>
  <si>
    <t>EVSE-3725-104-T- 09-S-xx</t>
  </si>
  <si>
    <t>Pmt Module Only, Cellular (4G, GSM/TMobile), CC, Serial</t>
  </si>
  <si>
    <t>3725-104-T- 09-S-xx</t>
  </si>
  <si>
    <t>EVSE-3725-104-T-09-S-P2</t>
  </si>
  <si>
    <t>Pmt Module, Serial, Cell(4G, TMobile)/CC, Pole, Supp 1-2 EVSE</t>
  </si>
  <si>
    <t>3725-104-T-09-S-P2</t>
  </si>
  <si>
    <t>EVSE-3725-104-T-09-S-P3</t>
  </si>
  <si>
    <t>Pmt Module, Serial, Cell(4G, TMobile)/CC, Pole, Mux for 1-4 EVSE</t>
  </si>
  <si>
    <t>3725-104-T-09-S-P3</t>
  </si>
  <si>
    <t>EVSE-3725-104-T-09-S-P4</t>
  </si>
  <si>
    <t>Pmt Module, Serial, Cell(4G, TMobile)/CC, Pole, Mux for 5-8 EVSE</t>
  </si>
  <si>
    <t>3725-104-T-09-S-P4</t>
  </si>
  <si>
    <t>EVSE-3725-104-T-09-S-U1</t>
  </si>
  <si>
    <t>Pmt Module, Serial, Cell(4G, TMobile)/CC, Util Pole Mt, Supp 3704</t>
  </si>
  <si>
    <t>3725-104-T-09-S-U1</t>
  </si>
  <si>
    <t>EVSE-3725-104-T-09-S-W2</t>
  </si>
  <si>
    <t>Pmt Module, Serial, Cell(4G, TMobile)/CC, Wall Mt, Supp 1-2 EVSE</t>
  </si>
  <si>
    <t>3725-104-T-09-S-W2</t>
  </si>
  <si>
    <t>EVSE-3725-104-T-09-S-W3</t>
  </si>
  <si>
    <t>Pmt Module, Serial, Cell(4G, TMobile)/CC, Wall Mt, Mux for 1-4 EVSE</t>
  </si>
  <si>
    <t>3725-104-T-09-S-W3</t>
  </si>
  <si>
    <t>EVSE-3725-104-T-09-S-W4</t>
  </si>
  <si>
    <t>Pmt Module, Serial, Cell(4G, TMobile)/CC, Wall Mt, Mux for 5-8 EVSE</t>
  </si>
  <si>
    <t>3725-104-T-09-S-W4</t>
  </si>
  <si>
    <t>EVSE-3725-104-T-09-Z-P1</t>
  </si>
  <si>
    <t>Pmt Module, ZigBee, Cell(4G, TMobile)/CC, Pole, 24 VDC Pwr Sup</t>
  </si>
  <si>
    <t>3725-104-T-09-Z-P1</t>
  </si>
  <si>
    <t>EVSE-3725-104-T-09-Z-W1</t>
  </si>
  <si>
    <t>Pmt Module, ZigBee, Cell(4G, TMobile)/CC, Wall Mt, 24 VDC Pwr Sup</t>
  </si>
  <si>
    <t>3725-104-T-09-Z-W1</t>
  </si>
  <si>
    <t>EVSE-3725-104-T-09-Z-xx</t>
  </si>
  <si>
    <t>Pmt Module Only, Cellular (4G, GSM/TMobile), CC, ZigBee</t>
  </si>
  <si>
    <t>3725-104-T-09-Z-xx</t>
  </si>
  <si>
    <t>EVSE-3725-104-T-10-S-P2</t>
  </si>
  <si>
    <t>Pmt Module, Serial, Cell(4G, TMobile)/CC/RFID, Pole, Supp 1-2 EVSE</t>
  </si>
  <si>
    <t>3725-104-T-10-S-P2</t>
  </si>
  <si>
    <t>EVSE-3725-104-T-10-S-P3</t>
  </si>
  <si>
    <t>Pmt Module, Serial, Cell(4G, TMobile)/CC/RFID, Pole, Mux for 1-4 EVSE</t>
  </si>
  <si>
    <t>3725-104-T-10-S-P3</t>
  </si>
  <si>
    <t>EVSE-3725-104-T-10-S-P4</t>
  </si>
  <si>
    <t>Pmt Module, Serial, Cell(4G, TMobile)/CC/RFID, Pole, Mux for 5-8 EVSE</t>
  </si>
  <si>
    <t>3725-104-T-10-S-P4</t>
  </si>
  <si>
    <t>EVSE-3725-104-T-10-S-U1</t>
  </si>
  <si>
    <t>Pmt Module, Serial, Cell(4G, TMobile)/CC/RFID, Util Pole Mt, Supp 3704</t>
  </si>
  <si>
    <t>3725-104-T-10-S-U1</t>
  </si>
  <si>
    <t>EVSE-3725-104-T-10-S-W2</t>
  </si>
  <si>
    <t>Pmt Module, Serial, Cell(4G, TMobile)/CC/RFID, Wall Mt, Supp 1-2 EVSE</t>
  </si>
  <si>
    <t>3725-104-T-10-S-W2</t>
  </si>
  <si>
    <t>EVSE-3725-104-T-10-S-W3</t>
  </si>
  <si>
    <t>Pmt Module, Serial, Cell(4G, TMobile)/CC/RFID, Wall Mt, Mux for 1-4 EVSE</t>
  </si>
  <si>
    <t>3725-104-T-10-S-W3</t>
  </si>
  <si>
    <t>EVSE-3725-104-T-10-S-W4</t>
  </si>
  <si>
    <t>Pmt Module, Serial, Cell(4G, TMobile)/CC/RFID, Wall Mt, Mux for 5-8 EVSE</t>
  </si>
  <si>
    <t>3725-104-T-10-S-W4</t>
  </si>
  <si>
    <t>EVSE-3725-104-T-10-S-xx</t>
  </si>
  <si>
    <t>Pmt Module Only, Cellular (4G, GSM/TMobile), CC &amp; RFID, Serial</t>
  </si>
  <si>
    <t>3725-104-T-10-S-xx</t>
  </si>
  <si>
    <t>EVSE-3725-104-T-10-Z-P1</t>
  </si>
  <si>
    <t>Pmt Module, ZigBee, Cell(4G, TMobile)/CC/RFID, Pole, 24 VDC Pwr Sup</t>
  </si>
  <si>
    <t>3725-104-T-10-Z-P1</t>
  </si>
  <si>
    <t>EVSE-3725-104-T-10-Z-W1</t>
  </si>
  <si>
    <t>Pmt Module, ZigBee, Cell(4G, TMobile)/CC/RFID, Wall Mt, 24 VDC Pwr Sup</t>
  </si>
  <si>
    <t>3725-104-T-10-Z-W1</t>
  </si>
  <si>
    <t>EVSE-3725-104-T-10-Z-xx</t>
  </si>
  <si>
    <t>Pmt Module Only, Cellular (4G, GSM/TMobile), CC &amp; RFID, ZigBee</t>
  </si>
  <si>
    <t>3725-104-T-10-Z-xx</t>
  </si>
  <si>
    <t>EVSE-3725-104-T-12-S-P2</t>
  </si>
  <si>
    <t>Pmt Module, Serial, Cell(4G, TMobile)/RFID, Pole, Supp 1-2 EVSE</t>
  </si>
  <si>
    <t>3725-104-T-12-S-P2</t>
  </si>
  <si>
    <t>EVSE-3725-104-T-12-S-P3</t>
  </si>
  <si>
    <t>Pmt Module, Serial, Cell(4G, TMobile)/RFID, Pole, Mux for 1-4 EVSE</t>
  </si>
  <si>
    <t>3725-104-T-12-S-P3</t>
  </si>
  <si>
    <t>EVSE-3725-104-T-12-S-P4</t>
  </si>
  <si>
    <t>Pmt Module, Serial, Cell(4G, TMobile)/RFID, Pole, Mux for 5-8 EVSE</t>
  </si>
  <si>
    <t>3725-104-T-12-S-P4</t>
  </si>
  <si>
    <t>EVSE-3725-104-T-12-S-U1</t>
  </si>
  <si>
    <t>Pmt Module, Serial, Cell(4G, TMobile)/RFID, Util Pole Mt, Supp 3704</t>
  </si>
  <si>
    <t>3725-104-T-12-S-U1</t>
  </si>
  <si>
    <t>EVSE-3725-104-T-12-S-W2</t>
  </si>
  <si>
    <t>Pmt Module, Serial, Cell(4G, TMobile)/RFID, Wall Mt, Supp 1-2 EVSE</t>
  </si>
  <si>
    <t>3725-104-T-12-S-W2</t>
  </si>
  <si>
    <t>EVSE-3725-104-T-12-S-W3</t>
  </si>
  <si>
    <t>Pmt Module, Serial, Cell(4G, TMobile)/RFID, Wall Mt, Mux for 1-4 EVSE</t>
  </si>
  <si>
    <t>3725-104-T-12-S-W3</t>
  </si>
  <si>
    <t>EVSE-3725-104-T-12-S-W4</t>
  </si>
  <si>
    <t>Pmt Module, Serial, Cell(4G, TMobile)/RFID, Wall Mt, Mux for 5-8 EVSE</t>
  </si>
  <si>
    <t>3725-104-T-12-S-W4</t>
  </si>
  <si>
    <t>EVSE-3725-104-T-12-S-xx</t>
  </si>
  <si>
    <t>Pmt Module Only, Cellular (4G, GSM/TMobile), RFID, Serial</t>
  </si>
  <si>
    <t>3725-104-T-12-S-xx</t>
  </si>
  <si>
    <t>EVSE-3725-104-T-12-Z-P1</t>
  </si>
  <si>
    <t>Pmt Module, ZigBee, Cell(4G, TMobile)/RFID, Pole, 24 VDC Pwr Sup</t>
  </si>
  <si>
    <t>3725-104-T-12-Z-P1</t>
  </si>
  <si>
    <t>EVSE-3725-104-T-12-Z-W1</t>
  </si>
  <si>
    <t>Pmt Module, ZigBee, Cell(4G, TMobile)/RFID, Wall Mt, 24 VDC Pwr Sup</t>
  </si>
  <si>
    <t>3725-104-T-12-Z-W1</t>
  </si>
  <si>
    <t>EVSE-3725-104-T-12-Z-xx</t>
  </si>
  <si>
    <t>Pmt Module Only, Cellular (4G, GSM/TMobile), RFID, ZigBee</t>
  </si>
  <si>
    <t>3725-104-T-12-Z-xx</t>
  </si>
  <si>
    <t>EVSE-3725-104-V- 09-S-xx</t>
  </si>
  <si>
    <t>Pmt Module Only, Cellular (4G, CDMA/Verizon), CC, Serial</t>
  </si>
  <si>
    <t>3725-104-V- 09-S-xx</t>
  </si>
  <si>
    <t>EVSE-3725-104-V-09-S-P2</t>
  </si>
  <si>
    <t>Pmt Module, Serial, Cell(4G, V)/CC, Pole, Supp 1-2 EVSE</t>
  </si>
  <si>
    <t>3725-104-V-09-S-P2</t>
  </si>
  <si>
    <t>EVSE-3725-104-V-09-S-P3</t>
  </si>
  <si>
    <t>Pmt Module, Serial, Cell(4G, V)/CC, Pole, Mux for 1-4 EVSE</t>
  </si>
  <si>
    <t>3725-104-V-09-S-P3</t>
  </si>
  <si>
    <t>EVSE-3725-104-V-09-S-P4</t>
  </si>
  <si>
    <t>Pmt Module, Serial, Cell(4G, V)/CC, Pole, Mux for 5-8 EVSE</t>
  </si>
  <si>
    <t>3725-104-V-09-S-P4</t>
  </si>
  <si>
    <t>EVSE-3725-104-V-09-S-U1</t>
  </si>
  <si>
    <t>Pmt Module, Serial, Cell(4G, V)/CC, Util Pole Mt, Supp 3704</t>
  </si>
  <si>
    <t>3725-104-V-09-S-U1</t>
  </si>
  <si>
    <t>EVSE-3725-104-V-09-S-W2</t>
  </si>
  <si>
    <t>Pmt Module, Serial, Cell(4G, V)/CC, Wall Mt, Supp 1-2 EVSE</t>
  </si>
  <si>
    <t>3725-104-V-09-S-W2</t>
  </si>
  <si>
    <t>EVSE-3725-104-V-09-S-W3</t>
  </si>
  <si>
    <t>Pmt Module, Serial, Cell(4G, V)/CC, Wall Mt, Mux for 1-4 EVSE</t>
  </si>
  <si>
    <t>3725-104-V-09-S-W3</t>
  </si>
  <si>
    <t>EVSE-3725-104-V-09-S-W4</t>
  </si>
  <si>
    <t>Pmt Module, Serial, Cell(4G, V)/CC, Wall Mt, Mux for 5-8 EVSE</t>
  </si>
  <si>
    <t>3725-104-V-09-S-W4</t>
  </si>
  <si>
    <t>EVSE-3725-104-V-09-Z-P1</t>
  </si>
  <si>
    <t>Pmt Module, ZigBee, Cell(4G, V)/CC, Pole, 24 VDC Pwr Sup</t>
  </si>
  <si>
    <t>3725-104-V-09-Z-P1</t>
  </si>
  <si>
    <t>EVSE-3725-104-V-09-Z-W1</t>
  </si>
  <si>
    <t>Pmt Module, ZigBee, Cell(4G, V)/CC, Wall Mt, 24 VDC Pwr Sup</t>
  </si>
  <si>
    <t>3725-104-V-09-Z-W1</t>
  </si>
  <si>
    <t>EVSE-3725-104-V-09-Z-xx</t>
  </si>
  <si>
    <t>Pmt Module Only, Cellular (4G, CDMA/Verizon), CC, ZigBee</t>
  </si>
  <si>
    <t>3725-104-V-09-Z-xx</t>
  </si>
  <si>
    <t>EVSE-3725-104-V-10-S-P2</t>
  </si>
  <si>
    <t>Pmt Module, Serial, Cell(4G, V)/CC/RFID, Pole, Supp 1-2 EVSE</t>
  </si>
  <si>
    <t>3725-104-V-10-S-P2</t>
  </si>
  <si>
    <t>EVSE-3725-104-V-10-S-P3</t>
  </si>
  <si>
    <t>Pmt Module, Serial, Cell(4G, V)/CC/RFID, Pole, Mux for 1-4 EVSE</t>
  </si>
  <si>
    <t>3725-104-V-10-S-P3</t>
  </si>
  <si>
    <t>EVSE-3725-104-V-10-S-P4</t>
  </si>
  <si>
    <t>Pmt Module, Serial, Cell(4G, V)/CC/RFID, Pole, Mux for 5-8 EVSE</t>
  </si>
  <si>
    <t>3725-104-V-10-S-P4</t>
  </si>
  <si>
    <t>EVSE-3725-104-V-10-S-U1</t>
  </si>
  <si>
    <t>Pmt Module, Serial, Cell(4G, V)/CC/RFID, Util Pole Mt, Supp 3704</t>
  </si>
  <si>
    <t>3725-104-V-10-S-U1</t>
  </si>
  <si>
    <t>EVSE-3725-104-V-10-S-W2</t>
  </si>
  <si>
    <t>Pmt Module, Serial, Cell(4G, V)/CC/RFID, Wall Mt, Supp 1-2 EVSE</t>
  </si>
  <si>
    <t>3725-104-V-10-S-W2</t>
  </si>
  <si>
    <t>EVSE-3725-104-V-10-S-W3</t>
  </si>
  <si>
    <t>Pmt Module, Serial, Cell(4G, V)/CC/RFID, Wall Mt, Mux for 1-4 EVSE</t>
  </si>
  <si>
    <t>3725-104-V-10-S-W3</t>
  </si>
  <si>
    <t>EVSE-3725-104-V-10-S-W4</t>
  </si>
  <si>
    <t>Pmt Module, Serial, Cell(4G, V)/CC/RFID, Wall Mt, Mux for 5-8 EVSE</t>
  </si>
  <si>
    <t>3725-104-V-10-S-W4</t>
  </si>
  <si>
    <t>EVSE-3725-104-V-10-S-xx</t>
  </si>
  <si>
    <t>Pmt Module Only, Cellular (4G, CDMA/Verizon), CC &amp; RFID, Serial</t>
  </si>
  <si>
    <t>3725-104-V-10-S-xx</t>
  </si>
  <si>
    <t>EVSE-3725-104-V-10-Z-P1</t>
  </si>
  <si>
    <t>Pmt Module, ZigBee, Cell(4G, V)/CC/RFID, Pole, 24 VDC Pwr Sup</t>
  </si>
  <si>
    <t>EVSE-3725-104-V-10-Z-W1</t>
  </si>
  <si>
    <t>Pmt Module, ZigBee, Cell(4G, V)/CC/RFID, Wall Mt, 24 VDC Pwr Sup</t>
  </si>
  <si>
    <t>3725-104-V-10-Z-W1</t>
  </si>
  <si>
    <t>EVSE-3725-104-V-10-Z-xx</t>
  </si>
  <si>
    <t>Pmt Module Only, Cellular (4G, CDMA/Verizon), CC &amp; RFID, ZigBee</t>
  </si>
  <si>
    <t>3725-104-V-10-Z-xx</t>
  </si>
  <si>
    <t>EVSE-3725-104-V-12-S-P2</t>
  </si>
  <si>
    <t>Pmt Module, Serial, Cell(4G, V)/RFID, Pole, Supp 1-2 EVSE</t>
  </si>
  <si>
    <t>3725-104-V-12-S-P2</t>
  </si>
  <si>
    <t>EVSE-3725-104-V-12-S-P3</t>
  </si>
  <si>
    <t>Pmt Module, Serial, Cell(4G, V)/RFID, Pole, Mux for 1-4 EVSE</t>
  </si>
  <si>
    <t>3725-104-V-12-S-P3</t>
  </si>
  <si>
    <t>EVSE-3725-104-V-12-S-P4</t>
  </si>
  <si>
    <t>Pmt Module, Serial, Cell(4G, V)/RFID, Pole, Mux for 5-8 EVSE</t>
  </si>
  <si>
    <t>3725-104-V-12-S-P4</t>
  </si>
  <si>
    <t>EVSE-3725-104-V-12-S-U1</t>
  </si>
  <si>
    <t>Pmt Module, Serial, Cell(4G, V)/RFID, Util Pole Mt, Supp 3704</t>
  </si>
  <si>
    <t>3725-104-V-12-S-U1</t>
  </si>
  <si>
    <t>EVSE-3725-104-V-12-S-W2</t>
  </si>
  <si>
    <t>Pmt Module, Serial, Cell(4G, V)/RFID, Wall Mt, Supp 1-2 EVSE</t>
  </si>
  <si>
    <t>3725-104-V-12-S-W2</t>
  </si>
  <si>
    <t>EVSE-3725-104-V-12-S-W3</t>
  </si>
  <si>
    <t>Pmt Module, Serial, Cell(4G, V)/RFID, Wall Mt, Mux for 1-4 EVSE</t>
  </si>
  <si>
    <t>3725-104-V-12-S-W3</t>
  </si>
  <si>
    <t>EVSE-3725-104-V-12-S-W4</t>
  </si>
  <si>
    <t>Pmt Module, Serial, Cell(4G, V)/RFID, Wall Mt, Mux for 5-8 EVSE</t>
  </si>
  <si>
    <t>3725-104-V-12-S-W4</t>
  </si>
  <si>
    <t>EVSE-3725-104-V-12-S-xx</t>
  </si>
  <si>
    <t>Pmt Module Only, Cellular (4G, CDMA/Verizon), RFID, Serial</t>
  </si>
  <si>
    <t>3725-104-V-12-S-xx</t>
  </si>
  <si>
    <t>EVSE-3725-104-V-12-Z-P1</t>
  </si>
  <si>
    <t>Pmt Module, ZigBee, Cell(4G, V)/RFID, Pole, 24 VDC Pwr Sup</t>
  </si>
  <si>
    <t>3725-104-V-12-Z-P1</t>
  </si>
  <si>
    <t>EVSE-3725-104-V-12-Z-W1</t>
  </si>
  <si>
    <t>Pmt Module, ZigBee, Cell(4G, V)/RFID, Wall Mt, 24 VDC Pwr Sup</t>
  </si>
  <si>
    <t>3725-104-V-12-Z-W1</t>
  </si>
  <si>
    <t>EVSE-3725-104-V-12-Z-xx</t>
  </si>
  <si>
    <t>Pmt Module Only, Cellular (4G, CDMA/Verizon), RFID, ZigBee</t>
  </si>
  <si>
    <t>3725-104-V-12-Z-xx</t>
  </si>
  <si>
    <t>EVSE-3727-200-A-S-P2</t>
  </si>
  <si>
    <t>Gateway, Serial, Cell(4G, AT&amp;T), Pole, Supp 1-2 EVSE</t>
  </si>
  <si>
    <t>3727-200-A-S-P2</t>
  </si>
  <si>
    <t>EVSE-3727-200-A-S-P3</t>
  </si>
  <si>
    <t>Gateway, Serial, Cell(4G, AT&amp;T), Pole, Mux for 1-4 EVSE</t>
  </si>
  <si>
    <t>3727-200-A-S-P3</t>
  </si>
  <si>
    <t>EVSE-3727-200-A-S-P4</t>
  </si>
  <si>
    <t>Gateway, Serial, Cell(4G, AT&amp;T), Pole, Mux for 5-8 EVSE</t>
  </si>
  <si>
    <t>3727-200-A-S-P4</t>
  </si>
  <si>
    <t>EVSE-3727-200-A-S-W2</t>
  </si>
  <si>
    <t>Gateway, Serial, Cell(4G, AT&amp;T), Wall Mt, Supp 1-2 EVSE</t>
  </si>
  <si>
    <t>3727-200-A-S-W2</t>
  </si>
  <si>
    <t>EVSE-3727-200-A-S-W3</t>
  </si>
  <si>
    <t>Gateway, Serial, Cell(4G, AT&amp;T), Wall Mt, Mux for 1-4 EVSE</t>
  </si>
  <si>
    <t>3727-200-A-S-W3</t>
  </si>
  <si>
    <t>EVSE-3727-200-A-S-W4</t>
  </si>
  <si>
    <t>Gateway, Serial, Cell(4G, AT&amp;T), Wall Mt, Mux for 5-8 EVSE</t>
  </si>
  <si>
    <t>3727-200-A-S-W4</t>
  </si>
  <si>
    <t>EVSE-3727-200-A-S-xx</t>
  </si>
  <si>
    <t>Gateway Only, Cellular (4G, GSM/AT&amp;T), Serial</t>
  </si>
  <si>
    <t>3727-200-A-S-xx</t>
  </si>
  <si>
    <t>EVSE-3727-200-A-Z-P1</t>
  </si>
  <si>
    <t>Gateway, ZigBee, Cell(4G, AT&amp;T), Pole, 24 VDC Pwr Sup</t>
  </si>
  <si>
    <t>3727-200-A-Z-P1</t>
  </si>
  <si>
    <t>EVSE-3727-200-A-Z-W1</t>
  </si>
  <si>
    <t>Gateway, ZigBee, Cell(4G, AT&amp;T), Wall Mt, 24 VDC Pwr Sup</t>
  </si>
  <si>
    <t>3727-200-A-Z-W1</t>
  </si>
  <si>
    <t>EVSE-3727-200-A-Z-xx</t>
  </si>
  <si>
    <t>Gateway Only, Cellular (4G, GSM/AT&amp;T), ZigBee</t>
  </si>
  <si>
    <t>3727-200-A-Z-xx</t>
  </si>
  <si>
    <t>EVSE-3727-200-E-S-P2</t>
  </si>
  <si>
    <t>Gateway, Serial, Ethernet/Pole, Supp 1-2 EVSE</t>
  </si>
  <si>
    <t>3727-200-E-S-P2</t>
  </si>
  <si>
    <t>EVSE-3727-200-E-S-P3</t>
  </si>
  <si>
    <t>Gateway, Serial, Ethernet, Pole, Mux for 1-4 EVSE</t>
  </si>
  <si>
    <t>3727-200-E-S-P3</t>
  </si>
  <si>
    <t>EVSE-3727-200-E-S-P4</t>
  </si>
  <si>
    <t>Gateway, Serial, Ethernet, Pole, Mux for 5-8 EVSE</t>
  </si>
  <si>
    <t>3727-200-E-S-P4</t>
  </si>
  <si>
    <t>EVSE-3727-200-E-S-W2</t>
  </si>
  <si>
    <t>Gateway, Serial, Ethernet/Wall Mt, Supp 1-2 EVSE</t>
  </si>
  <si>
    <t>3727-200-E-S-W2</t>
  </si>
  <si>
    <t>EVSE-3727-200-E-S-W3</t>
  </si>
  <si>
    <t>Gateway, Serial, Ethernet, Wall Mt, Mux for 1-4 EVSE</t>
  </si>
  <si>
    <t>3727-200-E-S-W3</t>
  </si>
  <si>
    <t>EVSE-3727-200-E-S-W4</t>
  </si>
  <si>
    <t>Gateway, Serial, Ethernet, Wall Mt, Mux for 5-8 EVSE</t>
  </si>
  <si>
    <t>3727-200-E-S-W4</t>
  </si>
  <si>
    <t>EVSE-3727-200-E-S-xx</t>
  </si>
  <si>
    <t>Gateway Only, Enet, Serial</t>
  </si>
  <si>
    <t>3727-200-E-S-xx</t>
  </si>
  <si>
    <t>EVSE-3727-200-E-Z-P1</t>
  </si>
  <si>
    <t>Gateway, ZigBee, Ethernet, Pole, 24 VDC Pwr Sup</t>
  </si>
  <si>
    <t>EVSE-3727-200-E-Z-W1</t>
  </si>
  <si>
    <t>Gateway, ZigBee, Ethernet, Wall Mt, 24 VDC Pwr Sup</t>
  </si>
  <si>
    <t>3727-200-E-Z-W1</t>
  </si>
  <si>
    <t>EVSE-3727-200-E-Z-xx</t>
  </si>
  <si>
    <t>Gateway Only, Enet, ZigBee</t>
  </si>
  <si>
    <t>3727-200-E-Z-xx</t>
  </si>
  <si>
    <t>EVSE-3727-200-T-S-P2</t>
  </si>
  <si>
    <t>Gateway, Serial, Cell(4G, TMobile), Pole, Supp 1-2 EVSE</t>
  </si>
  <si>
    <t>3727-200-T-S-P2</t>
  </si>
  <si>
    <t>EVSE-3727-200-T-S-P3</t>
  </si>
  <si>
    <t>Gateway, Serial, Cell(4G, TMobile), Pole, Mux for 1-4 EVSE</t>
  </si>
  <si>
    <t>3727-200-T-S-P3</t>
  </si>
  <si>
    <t>EVSE-3727-200-T-S-P4</t>
  </si>
  <si>
    <t>Gateway, Serial, Cell(4G, TMobile), Pole, Mux for 5-8 EVSE</t>
  </si>
  <si>
    <t>3727-200-T-S-P4</t>
  </si>
  <si>
    <t>EVSE-3727-200-T-S-W2</t>
  </si>
  <si>
    <t>Gateway, Serial, Cell(4G, TMobile), Wall Mt, Supp 1-2 EVSE</t>
  </si>
  <si>
    <t>3727-200-T-S-W2</t>
  </si>
  <si>
    <t>EVSE-3727-200-T-S-W3</t>
  </si>
  <si>
    <t>Gateway, Serial, Cell(4G, TMobile), Wall Mt, Mux for 1-4 EVSE</t>
  </si>
  <si>
    <t>3727-200-T-S-W3</t>
  </si>
  <si>
    <t>EVSE-3727-200-T-S-W4</t>
  </si>
  <si>
    <t>Gateway, Serial, Cell(4G, TMobile), Wall Mt, Mux for 5-8 EVSE</t>
  </si>
  <si>
    <t>3727-200-T-S-W4</t>
  </si>
  <si>
    <t>EVSE-3727-200-T-S-xx</t>
  </si>
  <si>
    <t>Gateway Only, Cellular (4G, GSM/TMobile), Serial</t>
  </si>
  <si>
    <t>3727-200-T-S-xx</t>
  </si>
  <si>
    <t>EVSE-3727-200-T-Z-P1</t>
  </si>
  <si>
    <t>Gateway, ZigBee, Cell(4G, TMobile), Pole, 24 VDC Pwr Sup</t>
  </si>
  <si>
    <t>3727-200-T-Z-P1</t>
  </si>
  <si>
    <t>EVSE-3727-200-T-Z-W1</t>
  </si>
  <si>
    <t>Gateway, ZigBee, Cell(4G, TMobile), Wall Mt, 24 VDC Pwr Sup</t>
  </si>
  <si>
    <t>3727-200-T-Z-W1</t>
  </si>
  <si>
    <t>EVSE-3727-200-T-Z-xx</t>
  </si>
  <si>
    <t>Gateway Only, Cellular (4G, GSM/TMobile), ZigBee</t>
  </si>
  <si>
    <t>3727-200-T-Z-xx</t>
  </si>
  <si>
    <t>EVSE-3727-200-V-S-P2</t>
  </si>
  <si>
    <t>Gateway, Serial, Cell(4G, Verizon), Pole, Supp 1-2 EVSE</t>
  </si>
  <si>
    <t>3727-200-V-S-P2</t>
  </si>
  <si>
    <t>EVSE-3727-200-V-S-P3</t>
  </si>
  <si>
    <t>Gateway, Serial, Cell(4G, Verizon), Pole, Mux for 1-4 EVSE</t>
  </si>
  <si>
    <t>3727-200-V-S-P3</t>
  </si>
  <si>
    <t>EVSE-3727-200-V-S-P4</t>
  </si>
  <si>
    <t>Gateway, Serial, Cell(4G, Verizon), Pole, Mux for 5-8 EVSE</t>
  </si>
  <si>
    <t>3727-200-V-S-P4</t>
  </si>
  <si>
    <t>EVSE-3727-200-V-S-W2</t>
  </si>
  <si>
    <t>Gateway, Serial, Cell(4G, Verizon), Wall Mt, Supp 1-2 EVSE</t>
  </si>
  <si>
    <t>3727-200-V-S-W2</t>
  </si>
  <si>
    <t>EVSE-3727-200-V-S-W3</t>
  </si>
  <si>
    <t>Gateway, Serial, Cell(4G, Verizon), Wall Mt, Mux for 1-4 EVSE</t>
  </si>
  <si>
    <t>3727-200-V-S-W3</t>
  </si>
  <si>
    <t>EVSE-3727-200-V-S-W4</t>
  </si>
  <si>
    <t>Gateway, Serial, Cell(4G, Verizon), Wall Mt, Mux for 5-8 EVSE</t>
  </si>
  <si>
    <t>3727-200-V-S-W4</t>
  </si>
  <si>
    <t>EVSE-3727-200-V-S-xx</t>
  </si>
  <si>
    <t>Gateway Only, Cellular (4G, CDMA/Verizon), Serial</t>
  </si>
  <si>
    <t>EVSE-3727-200-V-Z-P1</t>
  </si>
  <si>
    <t>Gateway, ZigBee, Cell(4G, Verizon), Pole, 24 VDC Pwr Sup</t>
  </si>
  <si>
    <t>EVSE-3727-200-V-Z-W1</t>
  </si>
  <si>
    <t>Gateway, ZigBee, Cell(4G, Verizon), Wall Mt, 24 VDC Pwr Sup</t>
  </si>
  <si>
    <t>3727-200-V-Z-W1</t>
  </si>
  <si>
    <t>EVSE-3727-200-V-Z-xx</t>
  </si>
  <si>
    <t>Gateway Only, Cellular (4G, CDMA/Verizon), ZigBee</t>
  </si>
  <si>
    <t>3727-200-V-Z-xx</t>
  </si>
  <si>
    <t>EVSE-3841-150</t>
  </si>
  <si>
    <t>Pole, Single, Surface, ZigBee, No Pmt/Gate on EVSE Pole OR On/Off No Comm</t>
  </si>
  <si>
    <t>3841-150</t>
  </si>
  <si>
    <t>EVSE-3841-151</t>
  </si>
  <si>
    <t>Pole, Single, Surface, Serial, No Pmt/Gate on EVSE Pole</t>
  </si>
  <si>
    <t>3841-151</t>
  </si>
  <si>
    <t>EVSE-3841-152</t>
  </si>
  <si>
    <t>Pole, Single, Surf, Serial/ZigBee EVSE, Pmt/Gate w/Cell on EVSE Pole</t>
  </si>
  <si>
    <t>3841-152</t>
  </si>
  <si>
    <t>EVSE-3841-153</t>
  </si>
  <si>
    <t>Pole, Single, Surf, Serial/ZigBee EVSE, Pmt/Gate w/Enet on EVSE Pole</t>
  </si>
  <si>
    <t>3841-153</t>
  </si>
  <si>
    <t>EVSE-3841-154</t>
  </si>
  <si>
    <t>Pole, Single, Surf, Serial, No Pmt/Gate on EVSE Pole, Ceiling Mtd Conduit</t>
  </si>
  <si>
    <t>3841-154</t>
  </si>
  <si>
    <t>EVSE-3841-155</t>
  </si>
  <si>
    <t>Pole, Single, Surf, Serial, Pmt/Gate on EVSE Pole, Ceiling Mtd Conduit</t>
  </si>
  <si>
    <t>3841-155</t>
  </si>
  <si>
    <t>EVSE-3841-156</t>
  </si>
  <si>
    <t>Pole, Dual, Surface, ZigBee, No Pmt/Gate on EVSE Pole OR On/Off No Comm</t>
  </si>
  <si>
    <t>3841-156</t>
  </si>
  <si>
    <t>EVSE-3841-157</t>
  </si>
  <si>
    <t>Pole, Dual, Surface, Serial, No Pmt/Gate on EVSE Pole</t>
  </si>
  <si>
    <t>3841-157</t>
  </si>
  <si>
    <t>EVSE-3841-158</t>
  </si>
  <si>
    <t>Pole, Dual, Surf, Serial/ZigBee EVSE, Pmt/Gate w/Cell on EVSE Pole</t>
  </si>
  <si>
    <t>3841-158</t>
  </si>
  <si>
    <t>EVSE-3841-159</t>
  </si>
  <si>
    <t>Pole, Dual, Surf, Serial/ZigBee EVSE, Pmt/Gate w/Enet on EVSE Pole</t>
  </si>
  <si>
    <t>3841-159</t>
  </si>
  <si>
    <t>EVSE-3841-160</t>
  </si>
  <si>
    <t>Pole, Dual, Surf, Serial, No Pmt/Gate on EVSE Pole, Ceiling Mtd Conduit</t>
  </si>
  <si>
    <t>3841-160</t>
  </si>
  <si>
    <t>EVSE-3841-161</t>
  </si>
  <si>
    <t>Pole, Dual, Surf, Serial, Pmt/Gate on EVSE Pole, Ceiling Mtd Conduit</t>
  </si>
  <si>
    <t>3841-161</t>
  </si>
  <si>
    <t>EVSE-3841-300</t>
  </si>
  <si>
    <t>Pole, Sing, Surf, Use w/ZigB No Pmt/Gate on EVSE Pole OR On/Off No Comm</t>
  </si>
  <si>
    <t>3841-300</t>
  </si>
  <si>
    <t>EVSE-3841-301</t>
  </si>
  <si>
    <t>Pole, Single, Surface, For use w/Serial, No Pmt/Gate on EVSE Pole</t>
  </si>
  <si>
    <t>3841-301</t>
  </si>
  <si>
    <t>EVSE-3841-302</t>
  </si>
  <si>
    <t>Pole, Single, Surf, Use w/Serial/ZigBee EVSE, Pmt/Gate w/Cell on EVSE Pole</t>
  </si>
  <si>
    <t>3841-302</t>
  </si>
  <si>
    <t>EVSE-3841-303</t>
  </si>
  <si>
    <t>Pole, Single, Surf, Use w/Serial/ZigBee EVSE, Pmt/Gate w/Enet on EVSE Pole</t>
  </si>
  <si>
    <t>3841-303</t>
  </si>
  <si>
    <t>EVSE-3841-306</t>
  </si>
  <si>
    <t>Pole, Dual, Surf, Use w/ZigB, No Pmt/Gate on EVSE Pole OR On/Off No Comm</t>
  </si>
  <si>
    <t>3841-306</t>
  </si>
  <si>
    <t>EVSE-3841-307</t>
  </si>
  <si>
    <t>Pole, Dual, Surface, For use w/Serial, No Pmt/Gate on EVSE Pole</t>
  </si>
  <si>
    <t>3841-307</t>
  </si>
  <si>
    <t>EVSE-3841-308</t>
  </si>
  <si>
    <t>Pole, Dual, Surf, Use w/Serial/ZigBee EVSE, Pmt/Gate w/Cell on EVSE Pole</t>
  </si>
  <si>
    <t>3841-308</t>
  </si>
  <si>
    <t>EVSE-3841-309</t>
  </si>
  <si>
    <t>Pole, Dual, Surf, Use w/Serial/ZigBee EVSE, Pmt/Gate w/Enet on EVSE Pole</t>
  </si>
  <si>
    <t>3841-309</t>
  </si>
  <si>
    <t>EVSE-5068-001</t>
  </si>
  <si>
    <t>Utility Pole Mount, Fluted, for Model 3704 used with Payment Module</t>
  </si>
  <si>
    <t>EVSE-U00009302-1</t>
  </si>
  <si>
    <t>Cable, Power Share, 3704 Dual Pole</t>
  </si>
  <si>
    <t>U00009302-1</t>
  </si>
  <si>
    <t>EVSE-U00009302-2</t>
  </si>
  <si>
    <t>Cable, Power Share, 3703 Dual Pole</t>
  </si>
  <si>
    <t>U00009302-2</t>
  </si>
  <si>
    <t>EVSE-3725-104-T-12-Z-W5</t>
  </si>
  <si>
    <t>Pmt Module, ZigBee, Cell(4G, TMobile)/RFID, Wall Mt, No DC Pwr Supply (Pull Power from Local EVSE)</t>
  </si>
  <si>
    <t>3725-104-T-12-Z-W5</t>
  </si>
  <si>
    <t>EVSE-3725-104-A-12-Z-W5</t>
  </si>
  <si>
    <t>Pmt Module, ZigBee, Cell(4G, A)/RFID, Wall Mt, No DC Pwr Supply (Pull Power from Local EVSE)</t>
  </si>
  <si>
    <t>3725-104-A-12-Z-W5</t>
  </si>
  <si>
    <t>EVSE-3725-104-V-12-Z-W5</t>
  </si>
  <si>
    <t>Pmt Module, ZigBee, Cell(4G, V)/RFID, Wall Mt, No DC Pwr Supply (Pull Power from Local EVSE)</t>
  </si>
  <si>
    <t>3725-104-V-12-Z-W5</t>
  </si>
  <si>
    <t>EVSE-3725-104-E-12-Z-W5</t>
  </si>
  <si>
    <t>Pmt Module, ZigBee, Ethernet/RFID, Wall Mt, No DC Pwr Supply (Pull Power from Local EVSE)</t>
  </si>
  <si>
    <t>3725-104-E-12-Z-W5</t>
  </si>
  <si>
    <t>EVSE-3725-104-T-10-Z-W5</t>
  </si>
  <si>
    <t>Pmt Module, ZigBee, Cell(4G, TMobile)/CC/RFID, Wall Mt, No DC Pwr Supply (Pull Power from Local EVSE)</t>
  </si>
  <si>
    <t>3725-104-T-10-Z-W5</t>
  </si>
  <si>
    <t>EVSE-3725-104-T-09-Z-W5</t>
  </si>
  <si>
    <t>Pmt Module, ZigBee, Cell(4G, TMobile)/CC, Wall Mt, No DC Pwr Supply (Pull Power from Local EVSE)</t>
  </si>
  <si>
    <t>3725-104-T-09-Z-W5</t>
  </si>
  <si>
    <t>EVSE-3725-104-A-10-Z-W5</t>
  </si>
  <si>
    <t>Pmt Module, ZigBee, Cell(4G, A)/CC/RFID, Wall Mt, DC Pwr Supply (Pull Power from Local EVSE)</t>
  </si>
  <si>
    <t>3725-104-A-10-Z-W5</t>
  </si>
  <si>
    <t>EVSE-3725-104-A-09-Z-W5</t>
  </si>
  <si>
    <t>Pmt Module, ZigBee, Cell(4G, A)/CC, Wall Mt, No DC Pwr Supply (Pull Power from Local EVSE)</t>
  </si>
  <si>
    <t>3725-104-A-09-Z-W5</t>
  </si>
  <si>
    <t>EVSE-3725-104-V-10-Z-W5</t>
  </si>
  <si>
    <t>Pmt Module, ZigBee, Cell(4G, V)/CC/RFID, Wall Mt, No DC Pwr Supply (Pull Power from Local EVSE)</t>
  </si>
  <si>
    <t>3725-104-V-10-Z-W5</t>
  </si>
  <si>
    <t>EVSE-3725-104-V-09-Z-W5</t>
  </si>
  <si>
    <t>Pmt Module, ZigBee, Cell(4G, V)/CC, Wall Mt, No DC Pwr Supply (Pull Power from Local EVSE)</t>
  </si>
  <si>
    <t>3725-104-V-09-Z-W5</t>
  </si>
  <si>
    <t>EVSE-3725-104-E-10-Z-W5</t>
  </si>
  <si>
    <t>Pmt Module, ZigBee, Ethernet/CC/RFID, Wall Mt, No DC Pwr Supply (Pull Power from Local EVSE)</t>
  </si>
  <si>
    <t>3725-104-E-10-Z-W5</t>
  </si>
  <si>
    <t>EVSE-3725-104-E-09-Z-W5</t>
  </si>
  <si>
    <t>Pmt Module, ZigBee, Ethernet/CC, Wall Mt, No DC Pwr Supply (Pull Power from Local EVSE)</t>
  </si>
  <si>
    <t>3725-104-E-09-Z-W5</t>
  </si>
  <si>
    <t>EVSE-3727-200-T-Z-W5</t>
  </si>
  <si>
    <t>Gateway, ZigBee, Cell(4G, TMobile), Wall Mt, No DC Pwr Supply (Pull Power from Local EVSE)</t>
  </si>
  <si>
    <t>3727-200-T-Z-W5</t>
  </si>
  <si>
    <t>EVSE-3727-200-A-Z-W5</t>
  </si>
  <si>
    <t>Gateway, ZigBee, Cell)4G, AT&amp;T), Wall Mt, No DC Pwr Supply (Pull Power from Local EVSE)</t>
  </si>
  <si>
    <t>3727-200-A-Z-W5</t>
  </si>
  <si>
    <t>EVSE-3727-200-V-Z-W5</t>
  </si>
  <si>
    <t>Gateway, ZigBee, Cell(4G, Verizon), Wall Mt, No DC Pwr Supply (Pull Power from Local EVSE)</t>
  </si>
  <si>
    <t>3727-200-V-Z-W5</t>
  </si>
  <si>
    <t>EVSE-3727-200-E-Z-W5</t>
  </si>
  <si>
    <t>Gateway, ZigBee, Ethernet, Wall Mt, No DC Pwr Supply (Pull Power from Local EVSE)</t>
  </si>
  <si>
    <t>3727-200-E-Z-W5</t>
  </si>
  <si>
    <t>EVSE-8106-001</t>
  </si>
  <si>
    <t>Bracket, Conformal, Ground Level, For Instructions and QR Code (Inc Plexiglas and Mounting Screws)</t>
  </si>
  <si>
    <t>8106-001</t>
  </si>
  <si>
    <t>EVSE-5068-054</t>
  </si>
  <si>
    <t>Elevated Utility Pole Backplate with Load Center, Single Mount, Load Center with (1) 50A Breaker (40A Output)</t>
  </si>
  <si>
    <t>5068-054</t>
  </si>
  <si>
    <t>EVSE-5068-053</t>
  </si>
  <si>
    <t>Elevated Utility Pole Backplate with Load Center, Single Mount, Load Center with (1) 40A Breaker (30A Output)</t>
  </si>
  <si>
    <t>5068-053</t>
  </si>
  <si>
    <t>EVSE-5068-052</t>
  </si>
  <si>
    <t>Elevated Utility Pole Backplate with Load Center, Dual Mount, Load Center with (2) 50A Breakers (40A Output)</t>
  </si>
  <si>
    <t>5068-052</t>
  </si>
  <si>
    <t>EVSE-5068-051</t>
  </si>
  <si>
    <t>Elevated Utility Pole Backplate with Load Center, Dual Mount, Load Center with (2) 40A Breakers (30A Output)</t>
  </si>
  <si>
    <t>5068-051</t>
  </si>
  <si>
    <t>EVSE-5068-056</t>
  </si>
  <si>
    <t>Elevated Light Pole Backplate with Load Center, 50A Breaker (40A Max Output)</t>
  </si>
  <si>
    <t>5068-056</t>
  </si>
  <si>
    <t>EVSE-5068-055</t>
  </si>
  <si>
    <t>Elevated Light Pole Backplate with Load Center, 40A Breaker (30A Max Output)</t>
  </si>
  <si>
    <t>5068-055</t>
  </si>
  <si>
    <t>EVSE-5068-057</t>
  </si>
  <si>
    <t>Elevated Light Pole Backplate with Load Center, 20A Breaker (Power Share Limit 16A)</t>
  </si>
  <si>
    <t>5068-057</t>
  </si>
  <si>
    <t>EVSE-OTC-3704</t>
  </si>
  <si>
    <t>Model 3704, Factory, Wrap Application Per Charger (Basic- Does not include design or printing of wrap)</t>
  </si>
  <si>
    <t>OTC</t>
  </si>
  <si>
    <t>EVSE-3790-009</t>
  </si>
  <si>
    <t>Remote Control, RF Receiver, Fob, Kit, Model 3704</t>
  </si>
  <si>
    <t>3790-009</t>
  </si>
  <si>
    <t>EVSE-B00009639-4</t>
  </si>
  <si>
    <t>Model 3704, Power Share Kit, One Per Charger (Does not include power share connecting wire)</t>
  </si>
  <si>
    <t>B00009639-4</t>
  </si>
  <si>
    <t>EVSE-OTC-3703</t>
  </si>
  <si>
    <t>Model 3703, Factory, Wrap Application Per Charger (Basic- Does not include design or printing of wrap)</t>
  </si>
  <si>
    <t>EVSE-3790-007</t>
  </si>
  <si>
    <t>Remote Control, RF Receiver, Fob, Kit, Model 3703</t>
  </si>
  <si>
    <t>3790-007</t>
  </si>
  <si>
    <t>EVSE-B00009639-5</t>
  </si>
  <si>
    <t>Model 3703, Power Share Kit, One Per Charger (Does not include power share connecting wire)</t>
  </si>
  <si>
    <t>B00009639-5</t>
  </si>
  <si>
    <t>EVSE-B00009639-2</t>
  </si>
  <si>
    <t>Model 3722, Power Share Kit, One Per Charger (Does not include power share connecting wire)</t>
  </si>
  <si>
    <t>B00009639-2</t>
  </si>
  <si>
    <t>EVSE-3730-003</t>
  </si>
  <si>
    <t>Ultrasonic Sensor Kit (For installation 8-12 feet above the ground) - Retrofit Only</t>
  </si>
  <si>
    <t>3730-003</t>
  </si>
  <si>
    <t>EVSE-C338-130</t>
  </si>
  <si>
    <t>Additional FOB (each)</t>
  </si>
  <si>
    <t>C338-130</t>
  </si>
  <si>
    <t>EVSE-B00009382-4</t>
  </si>
  <si>
    <t>Additional Wireless PB Boxes (each)</t>
  </si>
  <si>
    <t>B00009382-4</t>
  </si>
  <si>
    <t>PHI-AW32-AWLU770001W2P1-RW</t>
  </si>
  <si>
    <t>AW32, 32amp Wall-Mount, RFID, LAN, WIFI, OCPP, 5m Cable  **Ships from either HK or Fremont, CA**</t>
  </si>
  <si>
    <t>AWLU770001W2P1-RW</t>
  </si>
  <si>
    <t>Phihong</t>
  </si>
  <si>
    <t>12 weeks</t>
  </si>
  <si>
    <t>PHI-AW32-AWLU77000101P1-RW</t>
  </si>
  <si>
    <t>AW32, 32amp Non-Networking, Residential, 5m Cable  **Ships from either HK or Fremont, CA**</t>
  </si>
  <si>
    <t>AWLU77000101P1-RW</t>
  </si>
  <si>
    <t>PHI-AW32-AW8U77000101P1-RW</t>
  </si>
  <si>
    <t>AW32, 32amp, Non-Networking, Residential, 1.2ft (NEMA 14-50) **Ships from either HK or Fremont, CA**</t>
  </si>
  <si>
    <t>AW8U77000101P1-RW</t>
  </si>
  <si>
    <t>PHI-AW32-AW9U77000101P1-RW</t>
  </si>
  <si>
    <t>AW32, 32amp, Non-Networking, Residential, 1.2ft (NEMA 6-50)  **Ships from either HK or Fremont, CA**</t>
  </si>
  <si>
    <t>AW9U77000101P1-RW</t>
  </si>
  <si>
    <t>PHI-AW32-AWLU770001W2P2-RW</t>
  </si>
  <si>
    <t xml:space="preserve">AW32, 32amp Wall-Mount, RFID, LAN, WIFI, OCPP, 7m Cable </t>
  </si>
  <si>
    <t>AWLU770001W2P2-RW</t>
  </si>
  <si>
    <t>PHI-AW32-AWLU770001T2P1-RW</t>
  </si>
  <si>
    <t>AW32, 32amp Wall-Mount, RFID, LAN, 4G, OCPP, 5m Cable  **Ships from either HK or Fremont, CA**</t>
  </si>
  <si>
    <t>AWLU770001T2P1-RW</t>
  </si>
  <si>
    <t>PHI-AW32-AWLU770001T2N7-RW</t>
  </si>
  <si>
    <t>AW32, 32amp, Wall-Mount, RFID, LAN, 4G, OCPP, 7m Cable  **Ships from either HK or Fremont, CA**</t>
  </si>
  <si>
    <t>AWLU770001T2N7-RW</t>
  </si>
  <si>
    <t>PHI-AX48-AXLU111001W1P0</t>
  </si>
  <si>
    <t>AX48, 48amp Wall-Mount, RFID, LAN, WIFI, OCPP, 5m Cable **Ships from Taiwan**</t>
  </si>
  <si>
    <t>AXLU111001W1P0</t>
  </si>
  <si>
    <t>PHI-AX48-AXLU111001D1P0-RW</t>
  </si>
  <si>
    <t>AX48, 48amp Wall-Mount Box, RFID, LAN, Wi-Fi, 4G, OCPP, 5m Cable</t>
  </si>
  <si>
    <t>AXLU111001D1P0-RW</t>
  </si>
  <si>
    <t>PHI-AX48-AXLU111001W1P1</t>
  </si>
  <si>
    <t>AX48 48amp Wall-Mount, 5” Display, RFID, LAN, WIFI, OCPP, 5m cable **Ships from Taiwan or Fremont**</t>
  </si>
  <si>
    <t>AXLU111001W1P1</t>
  </si>
  <si>
    <t>PHI-AX48-AXLU111001D1P1-RW</t>
  </si>
  <si>
    <t>AX48, 48amp Wall-Mount, 5” Display, RFID, LAN, WIFI, 4G, OCPP, 5m Cable</t>
  </si>
  <si>
    <t>AXLU111001D1P1-RW</t>
  </si>
  <si>
    <t>PHI-DC 30KW-DWWU301U00D1PN-RW</t>
  </si>
  <si>
    <t xml:space="preserve">DC 30kW Wall Mount, CCS1, Single Gun with 4.5m Cable </t>
  </si>
  <si>
    <t>DWWU301U00D1PN-RW</t>
  </si>
  <si>
    <t>PHI-DC 30KW-DWWU301U00D1N7-RW</t>
  </si>
  <si>
    <t xml:space="preserve">DC 30kW Wall Mount, CCS1, Single Gun with 7m Cable </t>
  </si>
  <si>
    <t>DWWU301U00D1N7-RW</t>
  </si>
  <si>
    <t>PHI-DC 30KW-DWWU301J0UD1PN-RW</t>
  </si>
  <si>
    <t xml:space="preserve">DC 30kW Wall Mount, CCS1 and CHAdeMO, 4.5m Cable </t>
  </si>
  <si>
    <t>DWWU301J0UD1PN-RW</t>
  </si>
  <si>
    <t>PHI-DC 30KW-DWWU301J0UD1N7-RW</t>
  </si>
  <si>
    <t xml:space="preserve">DC 30kW Wall Mount, Dual CCS1 and CHAdeMO, 7m Cable </t>
  </si>
  <si>
    <t>DWWU301J0UD1N7-RW</t>
  </si>
  <si>
    <t>PHI-DC 60KW-DSWU601J0UD2PN-RW</t>
  </si>
  <si>
    <t xml:space="preserve">DC 60kW, Dual Gun, CCS1 and CHAdeMO with 4.5m Cable </t>
  </si>
  <si>
    <t>DSWU601J0UD2PN-RW</t>
  </si>
  <si>
    <t>PHI-DC 60KW-DSWU601J0UD2N7-RW</t>
  </si>
  <si>
    <t xml:space="preserve">DC 60kW, Dual Gun, CCS1, and CHAdeMO with 7m Cable </t>
  </si>
  <si>
    <t>DSWU601J0UD2N7-RW</t>
  </si>
  <si>
    <t>PHI-DC 60KW-DSWU601U0UD2PN-RW</t>
  </si>
  <si>
    <t xml:space="preserve">DC 60kW, Dual Gun, CCS1 with 4.5m Cable  </t>
  </si>
  <si>
    <t>DSWU601U0UD2PN-RW</t>
  </si>
  <si>
    <t>PHI-DC 60KW-DSWU601U0UD2N7-RW</t>
  </si>
  <si>
    <t xml:space="preserve">DC 60kW, Dual Gun, CCS1 with 7m Cable  </t>
  </si>
  <si>
    <t>DSWU601U0UD2N7-RW</t>
  </si>
  <si>
    <t>PHI-DS90-DSWU901J0UD3PN-RW</t>
  </si>
  <si>
    <t xml:space="preserve">DS90 DCFC, Dual Gun, CCS1, and CHAdeMO with 4m Cable  </t>
  </si>
  <si>
    <t>DSWU901J0UD3PN-RW</t>
  </si>
  <si>
    <t>PHI-DS90-7M-DSWU901J0UD3PN-RW</t>
  </si>
  <si>
    <t xml:space="preserve">DS90 DCFC, Dual Gun, CCS1, and CHAdeMO with 7m Cable </t>
  </si>
  <si>
    <t>PHI-DS90-DSWU901U0UD3PN-RW</t>
  </si>
  <si>
    <t xml:space="preserve">DS90, Dual Gun, CCS1 with 4m Cable </t>
  </si>
  <si>
    <t>DSWU901U0UD3PN-RW</t>
  </si>
  <si>
    <t>PHI-DS90-DSWU901U0UD3N7-RW</t>
  </si>
  <si>
    <t xml:space="preserve">DS90 DCFC, Dual Gun, CCS1 with 7m Cable </t>
  </si>
  <si>
    <t>DSWU901U0UD3N7-RW</t>
  </si>
  <si>
    <t>PHI-DS120-DSWU122J0UD3PN-RW</t>
  </si>
  <si>
    <t>DS120 DCFC, Dual Gun, CCS1, and CHAdeMO with 4m Cable *</t>
  </si>
  <si>
    <t>DSWU122J0UD3PN-RW</t>
  </si>
  <si>
    <t>PHI-DS120-DSWU122J0UD3N7-RW</t>
  </si>
  <si>
    <t xml:space="preserve">DS120 DCFC, Dual Gun, CCS1, and CHAdeMO with 7m Cable </t>
  </si>
  <si>
    <t>DSWU122J0UD3N7-RW</t>
  </si>
  <si>
    <t>PHI-DS120-DSWU122U0UD3PN-RW</t>
  </si>
  <si>
    <t xml:space="preserve">DS120, Dual Gun, CCS1 with 4m Cable </t>
  </si>
  <si>
    <t>DSWU122U0UD3PN-RW</t>
  </si>
  <si>
    <t>PHI-DS120-DSWU122U0UD3N7-RW</t>
  </si>
  <si>
    <t xml:space="preserve">DS120 DCFC, Dual Gun, CCS1 with 7m Cable </t>
  </si>
  <si>
    <t>DSWU122U0UD3N7-RW</t>
  </si>
  <si>
    <t>PHI-DS150-DSWU152J0UD3PN-RW</t>
  </si>
  <si>
    <t xml:space="preserve">DS150 DCFC, Dual Gun, CCS1, and CHAdeMO with 4m Cable </t>
  </si>
  <si>
    <t>DSWU152J0UD3PN-RW</t>
  </si>
  <si>
    <t>PHI-DS150-DSWU152J0UD3N7-RW</t>
  </si>
  <si>
    <t>DS150 DCFC, Dual Gun, CCS1, and CHAdeMO with 7m Cable *</t>
  </si>
  <si>
    <t>DSWU152J0UD3N7-RW</t>
  </si>
  <si>
    <t>PHI-DS150-DSWU152U0UD3PN-RW</t>
  </si>
  <si>
    <t xml:space="preserve">DS150, Dual Gun, CCS1 with 4m Cable </t>
  </si>
  <si>
    <t>DSWU152U0UD3PN-RW</t>
  </si>
  <si>
    <t>PHI-DO360-DDWU362T00E2N7-RW</t>
  </si>
  <si>
    <t xml:space="preserve"> Single gun (CCS1 Fan cooled 300A) 7.5M</t>
  </si>
  <si>
    <t>DDWU362T00E2N7-RW</t>
  </si>
  <si>
    <t>PHI-DO360-DDWU362T00E2PN-RW</t>
  </si>
  <si>
    <t xml:space="preserve">Single gun (CCS1 Fan cooled 300A) 4M </t>
  </si>
  <si>
    <t>DDWU362T00E2PN-RW</t>
  </si>
  <si>
    <t>PHI-DO360-DDWU362T0TE2N7-RW</t>
  </si>
  <si>
    <t xml:space="preserve">Dual gun (CCS1 Fan cooled 300A+CCS1 Fan cool 300A) 7.5M </t>
  </si>
  <si>
    <t>DDWU362T0TE2N7-RW</t>
  </si>
  <si>
    <t>PHI-DO360-DDWU362T0TE2PN-RW</t>
  </si>
  <si>
    <t xml:space="preserve"> Dual gun (CCS1 Fan cooled 300A+CCS1 Fan cool 300A) 4M</t>
  </si>
  <si>
    <t>DDWU362T0TE2PN-RW</t>
  </si>
  <si>
    <t>PHI-DO360-DDWU362U00E2N7-RW</t>
  </si>
  <si>
    <t xml:space="preserve"> Single gun (CCS1 Fan cooled 200A) 7.5M</t>
  </si>
  <si>
    <t>DDWU362U00E2N7-RW</t>
  </si>
  <si>
    <t>PHI-DO360-DDWU362U00E2PN-RW</t>
  </si>
  <si>
    <t xml:space="preserve">Single gun (CCS1 Fan cooled 200A) 4M </t>
  </si>
  <si>
    <t>DDWU362U00E2PN-RW</t>
  </si>
  <si>
    <t>PHI-DO360-DDWU362U0UE2N7-RW</t>
  </si>
  <si>
    <t xml:space="preserve"> Dual gun (CCS1 Fan cooled 200A+CCS1 Fan cool 200A) 7.5M</t>
  </si>
  <si>
    <t>DDWU362U0UE2N7-RW</t>
  </si>
  <si>
    <t>PHI-DO360-DDWU362U0UE2PN-RW</t>
  </si>
  <si>
    <t xml:space="preserve"> Dual gun (CCS1 Fan cooled 200A+CCS1 Fan cool 200A) 4M</t>
  </si>
  <si>
    <t>DDWU362U0UE2PN-RW</t>
  </si>
  <si>
    <t>PHI-DO360-DDWU362V00E2N7-RW</t>
  </si>
  <si>
    <t>Single gun (CCS1 Liquid cooled 500A) 7.5M</t>
  </si>
  <si>
    <t>DDWU362V00E2N7-RW</t>
  </si>
  <si>
    <t>PHI-DO360-DDWU362V00E2PN-RW</t>
  </si>
  <si>
    <t xml:space="preserve"> Single gun (CCS1 Liquid cooled 500A) 4M </t>
  </si>
  <si>
    <t>DDWU362V00E2PN-RW</t>
  </si>
  <si>
    <t>PHI-DO360-DDWU362V0KE2N7-RW</t>
  </si>
  <si>
    <t xml:space="preserve"> Dual gun (CCS1 Liquid cooled 500A+CHA Fan cool 200A) 7.5M </t>
  </si>
  <si>
    <t>DDWU362V0KE2N7-RW</t>
  </si>
  <si>
    <t>PHI-DO360-DDWU362V0KE2PN-RW</t>
  </si>
  <si>
    <t xml:space="preserve"> Dual gun (CCS1 Liquid cooled 500A+CHA Fan cool 200A) 4M</t>
  </si>
  <si>
    <t>DDWU362V0KE2PN-RW</t>
  </si>
  <si>
    <t>PHI-DO360-DDWU362V0TE2N7-RW</t>
  </si>
  <si>
    <t xml:space="preserve"> Dual gun (CCS1 Liquid cool 500A+CCS1 Fan cool 300A) 7.5M</t>
  </si>
  <si>
    <t>DDWU362V0TE2N7-RW</t>
  </si>
  <si>
    <t>PHI-DO360-DDWU362V0TE2PN-RW</t>
  </si>
  <si>
    <t>Dual gun (CCS1 Liquid cooled 500A+CCS1 Fan cool 300A) 4M</t>
  </si>
  <si>
    <t>DDWU362V0TE2PN-RW</t>
  </si>
  <si>
    <t>PHI-DO360-DDWU362V0UE2N7-RW</t>
  </si>
  <si>
    <t xml:space="preserve"> Dual gun (CCS1 Liquid cooled 500A+CCS1 Fan cool 200A) 7.5M</t>
  </si>
  <si>
    <t>DDWU362V0UE2N7-RW</t>
  </si>
  <si>
    <t>PHI-DO360-DDWU362V0UE2PN-RW</t>
  </si>
  <si>
    <t xml:space="preserve">Dual gun (CCS1 Liquid cooled 500A+CCS1 Fan cool 200A) 4M </t>
  </si>
  <si>
    <t>DDWU362V0UE2PN-RW</t>
  </si>
  <si>
    <t>PHI-DO360-DOWU362000D2PN-RW</t>
  </si>
  <si>
    <t xml:space="preserve"> DO360 Power Cabinet _x000D_
</t>
  </si>
  <si>
    <t>DOWU362000D2PN-RW</t>
  </si>
  <si>
    <t>PHI-DS150-DSWU152U0UD3N7-RW</t>
  </si>
  <si>
    <t xml:space="preserve">DS150 DCFC, Dual Gun, CCS1 with 7m Cable </t>
  </si>
  <si>
    <t>DSWU152U0UD3N7-RW</t>
  </si>
  <si>
    <t>PHI-DS180-DSWU182J0UD3PN-RW</t>
  </si>
  <si>
    <t xml:space="preserve">DS180 DCFC, Dual Gun, CCS1, and CHAdeMO with 4m Cable  </t>
  </si>
  <si>
    <t>DSWU182J0UD3PN-RW</t>
  </si>
  <si>
    <t>PHI-DS180-DSWU182J0UD3N7-RW</t>
  </si>
  <si>
    <t xml:space="preserve">DS180 DCFC, Dual Gun, CCS1, and CHAdeMO with 7m Cable </t>
  </si>
  <si>
    <t>DSWU182J0UD3N7-RW</t>
  </si>
  <si>
    <t>PHI-DS180-DSWU182U0UD3PN-RW</t>
  </si>
  <si>
    <t xml:space="preserve">DS180, Dual Gun, CCS1 with 4m Cable  </t>
  </si>
  <si>
    <t>DSWU182U0UD3PN-RW</t>
  </si>
  <si>
    <t>PHI-DS180-DSWU182U0UD3N7-RW</t>
  </si>
  <si>
    <t xml:space="preserve">DS180 DCFC, Dual Gun, CCS1 with 7m Cable </t>
  </si>
  <si>
    <t>DSWU182U0UD3N7-RW</t>
  </si>
  <si>
    <t>PHI-KIT702C1TF8P1</t>
  </si>
  <si>
    <t xml:space="preserve">Single Charger AH Pedestal </t>
  </si>
  <si>
    <t>KIT702C1TF8P1</t>
  </si>
  <si>
    <t>PHI-KITPMAHPH01-RW</t>
  </si>
  <si>
    <t xml:space="preserve">Dual Charger Pedestal (fits AH &amp;AW models) </t>
  </si>
  <si>
    <t>KITPMAHPH01-RW</t>
  </si>
  <si>
    <t>PHI-KITPSAWPH01-RW</t>
  </si>
  <si>
    <t>Single Charger AW Pedestal **Ships from Hong Kong or Fremont**</t>
  </si>
  <si>
    <t>KITPSAWPH01-RW</t>
  </si>
  <si>
    <t>PHI-KITP0USAXPH01-RW</t>
  </si>
  <si>
    <t>AX/AH/AW Single Pedestal Base **Ships from Hong Kong or Fremont**</t>
  </si>
  <si>
    <t>KITP0USAXPH01-RW</t>
  </si>
  <si>
    <t>PHI-KITC0NSAXPH01-RW</t>
  </si>
  <si>
    <t>AX/AH/AW Single Cable Management Add-On (Top)  **Ships from Hong Kong or Fremont**</t>
  </si>
  <si>
    <t>KITC0NSAXPH01-RW</t>
  </si>
  <si>
    <t>PHI-KITP0UMAXPH01-RW</t>
  </si>
  <si>
    <t>AX/AH/AW Dual Pedestal Base **Ships from Hong Kong or Fremont**</t>
  </si>
  <si>
    <t>KITP0UMAXPH01-RW</t>
  </si>
  <si>
    <t>PHI-KITC0NMAXPH01-RW</t>
  </si>
  <si>
    <t>AX/AH/AW Dual Cable Management Add-on (Top)  **Ships from Hong Kong or Fremont**</t>
  </si>
  <si>
    <t>KITC0NMAXPH01-RW</t>
  </si>
  <si>
    <t>PHI-KITHUAWPH01-RW</t>
  </si>
  <si>
    <t>Cable Gun Hook **Ships from Hong Kong or Fremont**</t>
  </si>
  <si>
    <t>KITHUAWPH01-RW</t>
  </si>
  <si>
    <t>PHI-AC-PROV-01</t>
  </si>
  <si>
    <t>Provisioning for AC Products. 4G Products – Includes installing 4G SIM card, provisioning, and affixing QR Code Sticker</t>
  </si>
  <si>
    <t>PROV-01</t>
  </si>
  <si>
    <t>PHI-PROV-02</t>
  </si>
  <si>
    <t xml:space="preserve">Provisioning for AC Products. Wi-Fi Products SIM card, provisioning, and affixing QR Code Sticker </t>
  </si>
  <si>
    <t>PROV-02</t>
  </si>
  <si>
    <t>PHI-KITPSDWPH01-RW</t>
  </si>
  <si>
    <t xml:space="preserve">DW30 Pedestal  </t>
  </si>
  <si>
    <t>KITPSDWPH01-RW</t>
  </si>
  <si>
    <t>PHI-KITCSDSPH03-RW</t>
  </si>
  <si>
    <t>DS60 Cable Management System</t>
  </si>
  <si>
    <t>KITCSDSPH03-RW</t>
  </si>
  <si>
    <t>PHI-KITCSDSPH06-RW</t>
  </si>
  <si>
    <t xml:space="preserve">DS120/180 Cable Management System  </t>
  </si>
  <si>
    <t>KITCSDSPH06-RW</t>
  </si>
  <si>
    <t>PHI-DC-PROV-03</t>
  </si>
  <si>
    <t xml:space="preserve">Provisioning for DC Products. 4G Products – Includes installing 4G SIM card, provisioning, and affixing QR Code Sticker </t>
  </si>
  <si>
    <t>PROV-03</t>
  </si>
  <si>
    <t>PHI-DC-PROV-04</t>
  </si>
  <si>
    <t xml:space="preserve">Provisioning for DC Products. Wi-Fi Products SIM card, provisioning, and affixing QR Code Sticker </t>
  </si>
  <si>
    <t>PROV-04</t>
  </si>
  <si>
    <t>TRIT- RT50kW</t>
  </si>
  <si>
    <t>RT UL 50kW 500v TRI93-50-01 with dual CCS..Type 1 and Chademo cables and connectors.</t>
  </si>
  <si>
    <t>TRIT- 50kW- DUAL</t>
  </si>
  <si>
    <t>16 weeks</t>
  </si>
  <si>
    <t>TRIT-175kW-Dual-Chad-CCS</t>
  </si>
  <si>
    <t>RT175S UU – 350A CCS1/200A CHAdeMO Connectors with Dual 5.2m (17ft) cables with cable management system, Isolated Power Unit including with 480VAC input rating; 950V DC output voltage and Power Circuit Safety transformer (rated at 185kVA)</t>
  </si>
  <si>
    <t>TRIT- 175kW- DUAL</t>
  </si>
  <si>
    <t>17 weeks</t>
  </si>
  <si>
    <t>TRIT-RTM50-GOOD</t>
  </si>
  <si>
    <t>Fast Charger. Includes (1) CCS1 connector and (1) CHAdeMO connector and standard Tritium graphics. 10’ cables/no cable mgt, membrane HMI, Sequential Charging, Whisper Mode, 15118</t>
  </si>
  <si>
    <t>18 weeks</t>
  </si>
  <si>
    <t>TRIT-RTM50-BETTER</t>
  </si>
  <si>
    <t>Tritium RTM50-50kW 480V 3P Power DC Fast Charger. Includes (1) CCS1 connector and (1) CHAdeMO connector and standard Tritium graphics. 20’ cables/mgt, membrane HMI, Sequential Charging, Whisper Mode, 15118, Digital Screen, Simultaneous &amp; Sequential Charging, Sensors</t>
  </si>
  <si>
    <t>TRIT-RTM50-BEST</t>
  </si>
  <si>
    <t>Tritium RTM50-50kW 480V 3P Power DC Fast Charger. Includes (1) CCS1 connector and (1) CHAdeMO connector and standard Tritium graphics. 20’ cables/mgt, membrane HMI, Sequential Charging, Whisper Mode, 15118, Digital Screen, Simultaneous &amp; Sequential Charging, Sensors, Customer Graphics, Credit Card Reader, Charge State Light Indicators</t>
  </si>
  <si>
    <t>TRIT- 12ft- cable</t>
  </si>
  <si>
    <t>Tritium 12ft Cable</t>
  </si>
  <si>
    <t>TRIT- CC- READER</t>
  </si>
  <si>
    <t>Tritium Credit card reader</t>
  </si>
  <si>
    <t>TRIT-CC- READER</t>
  </si>
  <si>
    <t>TRIT-CUST-BRAND-PROD-APPLIC</t>
  </si>
  <si>
    <t xml:space="preserve">Custom Branding – Production and application (Excludes Design Fees) - Price Per Station </t>
  </si>
  <si>
    <t>TRIT-CCR-PAYTER</t>
  </si>
  <si>
    <t>Credit Card Reader - Factory Installed - Payter P68</t>
  </si>
  <si>
    <t>TRIT-CCR</t>
  </si>
  <si>
    <t>TRIT-175HP-COMM-FEE</t>
  </si>
  <si>
    <t>RT 175S 175kW High Powered DC Fast Charger - Commissioning fee</t>
  </si>
  <si>
    <t>TRIT- RTM75-GOOD</t>
  </si>
  <si>
    <t>Tritium RTM75-75kW 480V 3P Power DC Fast Charger. Includes (1) CCS1 connector and (1) CHAdeMO connector and standard Tritium graphics. 10’ cables/no cable mgt, membrane HMI, Sequential Charging, Whisper Mode, 15118</t>
  </si>
  <si>
    <t>TRIT- RTM75-BETTER</t>
  </si>
  <si>
    <t>Tritium RTM75-75kW 480V 3P Power DC Fast Charger. Includes (1) CCS1 connector and (1) CHAdeMO connector and standard Tritium graphics. 20’ cables/mgt cable mgt, membrane HMI, Sequential Charging, Whisper Mode, 15118, Digital Screen, Simultaneous &amp; Sequential Charging, Sensors</t>
  </si>
  <si>
    <t>Category 1 - Hardware - Power Management</t>
  </si>
  <si>
    <t>Hardware - Power Management</t>
  </si>
  <si>
    <t>FCM-1.2kA-014-ExtTemp-ATT</t>
  </si>
  <si>
    <t xml:space="preserve">FlexCharge Manager Hardware Solution – Up to 14 EV Chargers - Extreme Env. Temperature (-40-140F) - Single Modem AT&amp;T - Metering: 480/600V, 1200A - UL certified - 1 year standard warranty </t>
  </si>
  <si>
    <t>FCM-0000000000-012-014-EX-C10</t>
  </si>
  <si>
    <t>4 months</t>
  </si>
  <si>
    <t>FCM-1.2kA-014-ExtTemp-ATTTMo</t>
  </si>
  <si>
    <t>FlexCharge Manager Hardware Solution – Up to 14 EV Chargers - Extreme Env. Temperature (-40-140F) - Dual Modem AT&amp;T + TMobile - Metering: 480/600V, 1200A - UL certified - 1 year standard warranty</t>
  </si>
  <si>
    <t>FCM-0000000000-012-014-EX-C12</t>
  </si>
  <si>
    <t>FCM-1.2kA-014-ExtTemp-ATTVer</t>
  </si>
  <si>
    <t xml:space="preserve">FlexCharge Manager Hardware Solution – Up to 14 EV Chargers - Extreme Env. Temperature (-40-140F) - Dual Modem AT&amp;T + Verizon - Metering: 480/600V, 1200A - UL certified - 1 year standard warranty </t>
  </si>
  <si>
    <t>FCM-0000000000-012-014-EX-C13</t>
  </si>
  <si>
    <t>FCM-1.2kA-014-ExtTemp-Bel</t>
  </si>
  <si>
    <t xml:space="preserve">FlexCharge Manager Hardware Solution – Up to 14 EV Chargers - Extreme Env. Temperature (-40-140F) - Single Modem Bell - Metering: 480/600V, 1200A - UL certified - 1 year standard warranty </t>
  </si>
  <si>
    <t>FCM-0000000000-012-014-EX-C40</t>
  </si>
  <si>
    <t>FCM-1.2kA-014-ExtTemp-TMo</t>
  </si>
  <si>
    <t xml:space="preserve">FlexCharge Manager Hardware Solution – Up to 14 EV Chargers - Extreme Env. Temperature (-40-140F) - Single Modem TMobile - Metering: 480/600V, 1200A - UL certified - 1 year standard warranty </t>
  </si>
  <si>
    <t>FCM-0000000000-012-014-EX-C20</t>
  </si>
  <si>
    <t>FCM-1.2kA-014-ExtTemp-TMoATT</t>
  </si>
  <si>
    <t xml:space="preserve">FlexCharge Manager Hardware Solution – Up to 14 EV Chargers - Extreme Env. Temperature (-40-140F) - Dual Modem TMobile + AT&amp;T - Metering: 480/600V, 1200A - UL certified - 1 year standard warranty </t>
  </si>
  <si>
    <t>FCM-0000000000-012-014-EX-C21</t>
  </si>
  <si>
    <t>FCM-1.2kA-014-ExtTemp-TMoVer</t>
  </si>
  <si>
    <t>FCM-0000000000-012-014-EX-C23</t>
  </si>
  <si>
    <t>FCM-1.2kA-014-ExtTemp-Ver</t>
  </si>
  <si>
    <t xml:space="preserve">FlexCharge Manager Hardware Solution – FlexCharge Manager Hardware Solution – Up to 14 EV Chargers - Extreme Env. Temperature (-40-140F) - Single Modem Verizon - Metering: 480/600V, 1200A - UL certified - 1 year standard warranty </t>
  </si>
  <si>
    <t>FCM-0000000000-012-014-EX-C30</t>
  </si>
  <si>
    <t>FCM-1.2kA-014-ExtTemp-VerATT</t>
  </si>
  <si>
    <t xml:space="preserve">FlexCharge Manager Hardware Solution – Up to 14 EV Chargers - Extreme Env. Temperature (-40-140F) - Dual Modem Verzon + AT&amp;T - Metering: 480/600V, 1200A - UL certified - 1 year standard warranty </t>
  </si>
  <si>
    <t>FCM-0000000000-012-014-EX-C31</t>
  </si>
  <si>
    <t>FCM-1.2kA-014-ExtTemp-VerTMo</t>
  </si>
  <si>
    <t xml:space="preserve">FlexCharge Manager Hardware Solution – Up to 14 EV Chargers - Extreme Env. Temperature (-40-140F) - Dual Modem Verizon + Tmobile - Metering: 480/600V, 1200A - UL certified - 1 year standard warranty </t>
  </si>
  <si>
    <t>FCM-0000000000-012-014-ST-C32</t>
  </si>
  <si>
    <t>FCM-1.2kA-014-StdTemp-ATT</t>
  </si>
  <si>
    <t>FlexCharge Manager Hardware Solution – Up to 14 EV Chargers - Standard Env. Temperature (32-122F) - Single Modem AT&amp;T - Metering: 480/600V, 1200A - UL certified - 1 year standard warranty</t>
  </si>
  <si>
    <t>FCM-0000000000-012-014-ST-C10</t>
  </si>
  <si>
    <t>FCM-1.2kA-014-StdTemp-ATTTMo</t>
  </si>
  <si>
    <t xml:space="preserve">FlexCharge Manager Hardware Solution – Up to 14 EV Chargers - Standard Env. Temperature (32-122F) - Dual Modem AT&amp;T + TMobile - Metering: 480/600V, 1200A - UL certified - 1 year standard warranty </t>
  </si>
  <si>
    <t>FCM-0000000000-012-014-ST-C12</t>
  </si>
  <si>
    <t>FCM-1.2kA-014-StdTemp-ATTVer</t>
  </si>
  <si>
    <t xml:space="preserve">FlexCharge Manager Hardware Solution – Up to 14 EV Chargers - Standard Env. Temperature (32-122F) - Dual Modem AT&amp;T + Verizon - Metering: 480/600V, 1200A - UL certified - 1 year standard warranty </t>
  </si>
  <si>
    <t>FCM-0000000000-012-014-ST-C13</t>
  </si>
  <si>
    <t>FCM-1.2kA-014-StdTemp-Bel</t>
  </si>
  <si>
    <t xml:space="preserve">FlexCharge Manager Hardware Solution – Up to 14 EV Chargers - Standard Env. Temperature (32-122F) - Single Modem Bell - Metering: 480/600V, 1200A - UL certified - 1 year standard warranty </t>
  </si>
  <si>
    <t>FCM-0000000000-012-014-ST-C40</t>
  </si>
  <si>
    <t>FCM-1.2kA-014-StdTemp-TMo</t>
  </si>
  <si>
    <t xml:space="preserve">FlexCharge Manager Hardware Solution – Up to 14 EV Chargers - Standard Env. Temperature (32-122F) - Single Modem TMobile - Metering: 480/600V, 1200A - UL certified - 1 year standard warranty </t>
  </si>
  <si>
    <t>FCM-0000000000-012-014-ST-C20</t>
  </si>
  <si>
    <t>FCM-1.2kA-014-StdTemp-TMoATT</t>
  </si>
  <si>
    <t xml:space="preserve">FlexCharge Manager Hardware Solution – Up to 14 EV Chargers - Standard Env. Temperature (32-122F) - Dual Modem TMobile + AT&amp;T - Metering: 480/600V, 1200A - UL certified - 1 year standard warranty </t>
  </si>
  <si>
    <t>FCM-0000000000-012-014-ST-C21</t>
  </si>
  <si>
    <t>FCM-1.2kA-014-StdTemp-TMoVer</t>
  </si>
  <si>
    <t xml:space="preserve">FlexCharge Manager Hardware Solution – Up to 14 EV Chargers - Standard Env. Temperature (32-122F) - Dual Modem TMobile + Verizon - Metering: 480/600V, 1200A - UL certified - 1 year standard warranty </t>
  </si>
  <si>
    <t>FCM-0000000000-012-014-ST-C23</t>
  </si>
  <si>
    <t>FCM-1.2kA-014-StdTemp-Ver</t>
  </si>
  <si>
    <t xml:space="preserve">FlexCharge Manager Hardware Solution – Up to 14 EV Chargers - Standard Env. Temperature (32-122F) - Single Modem Verizon - Metering: 480/600V, 1200A - UL certified - 1 year standard warranty </t>
  </si>
  <si>
    <t>FCM-0000000000-012-014-ST-C30</t>
  </si>
  <si>
    <t>FCM-1.2kA-014-StdTemp-VerATT</t>
  </si>
  <si>
    <t xml:space="preserve">FlexCharge Manager Hardware Solution – Up to 14 EV Chargers - Standard Env. Temperature (32-122F) - Dual Modem Verzon + AT&amp;T - Metering: 480/600V, 1200A - UL certified - 1 year standard warranty  </t>
  </si>
  <si>
    <t>FCM-0000000000-012-014-ST-C31</t>
  </si>
  <si>
    <t>FCM-1.2kA-014-StdTemp-VerTMo</t>
  </si>
  <si>
    <t xml:space="preserve">FlexCharge Manager Hardware Solution – Up to 14 EV Chargers - Standard Env. Temperature (32-122F) - Dual Modem Verizon + Tmobile - Metering: 480/600V, 1200A - UL certified - 1 year standard warranty </t>
  </si>
  <si>
    <t>FCM-1.2kA-028-ExtTemp-ATT</t>
  </si>
  <si>
    <t xml:space="preserve">FlexCharge Manager Hardware Solution – Up to 28 EV Chargers - Extreme Env. Temperature (-40-140F) - Single Modem AT&amp;T - Metering: 480/600V, 1200A - UL certified - 1 year standard warranty </t>
  </si>
  <si>
    <t>FCM-0000000000-012-028-EX-C10</t>
  </si>
  <si>
    <t>FCM-1.2kA-028-ExtTemp-ATTTMo</t>
  </si>
  <si>
    <t xml:space="preserve">FlexCharge Manager Hardware Solution – Up to 28 EV Chargers - Extreme Env. Temperature (-40-140F) - Dual Modem AT&amp;T + TMobile - Metering: 480/600V, 1200A - UL certified - 1 year standard warranty </t>
  </si>
  <si>
    <t>FCM-0000000000-012-028-EX-C12</t>
  </si>
  <si>
    <t>FCM-1.2kA-028-ExtTemp-ATTVer</t>
  </si>
  <si>
    <t xml:space="preserve">FlexCharge Manager Hardware Solution – Up to 28 EV Chargers - Extreme Env. Temperature (-40-140F) - Dual Modem AT&amp;T + Verizon - Metering: 480/600V, 1200A - UL certified - 1 year standard warranty </t>
  </si>
  <si>
    <t>FCM-0000000000-012-028-EX-C13</t>
  </si>
  <si>
    <t>FCM-1.2kA-028-ExtTemp-Bel</t>
  </si>
  <si>
    <t xml:space="preserve">FlexCharge Manager Hardware Solution – Up to 28 EV Chargers - Extreme Env. Temperature (-40-140F) - Single Modem Bell - Metering: 480/600V, 1200A - UL certified - 1 year standard warranty </t>
  </si>
  <si>
    <t>FCM-0000000000-012-028-EX-C40</t>
  </si>
  <si>
    <t>FCM-1.2kA-028-ExtTemp-TMo</t>
  </si>
  <si>
    <t xml:space="preserve">FlexCharge Manager Hardware Solution – Up to 28 EV Chargers - Extreme Env. Temperature (-40-140F) - Single Modem TMobile - Metering: 480/600V, 1200A - UL certified - 1 year standard warranty </t>
  </si>
  <si>
    <t>FCM-0000000000-012-028-EX-C20</t>
  </si>
  <si>
    <t>FCM-1.2kA-028-ExtTemp-TMoATT</t>
  </si>
  <si>
    <t xml:space="preserve">FlexCharge Manager Hardware Solution – Up to 28 EV Chargers - Extreme Env. Temperature (-40-140F) - Dual Modem TMobile + AT&amp;T - Metering: 480/600V, 1200A - UL certified - 1 year standard warranty </t>
  </si>
  <si>
    <t>FCM-0000000000-012-028-EX-C21</t>
  </si>
  <si>
    <t>FCM-1.2kA-028-ExtTemp-TMoVer</t>
  </si>
  <si>
    <t xml:space="preserve">FlexCharge Manager Hardware Solution – Up to 28 EV Chargers - Extreme Env. Temperature (-40-140F) - Dual Modem TMobile + Verizon - Metering: 480/600V, 1200A - UL certified - 1 year standard warranty </t>
  </si>
  <si>
    <t>FCM-0000000000-012-028-EX-C23</t>
  </si>
  <si>
    <t>FCM-1.2kA-028-ExtTemp-Ver</t>
  </si>
  <si>
    <t xml:space="preserve">FlexCharge Manager Hardware Solution – Up to 28 EV Chargers - Extreme Env. Temperature (-40-140F) - Single Modem Verizon - Metering: 480/600V, 1200A - UL certified - 1 year standard warranty </t>
  </si>
  <si>
    <t>FCM-0000000000-012-028-EX-C30</t>
  </si>
  <si>
    <t>FCM-1.2kA-028-ExtTemp-VerATT</t>
  </si>
  <si>
    <t xml:space="preserve">FlexCharge Manager Hardware Solution – Up to 28 EV Chargers - Extreme Env. Temperature (-40-140F) - Dual Modem Verzon + AT&amp;T - Metering: 480/600V, 1200A - UL certified - 1 year standard warranty </t>
  </si>
  <si>
    <t>FCM-0000000000-012-028-EX-C31</t>
  </si>
  <si>
    <t>FCM-1.2kA-028-StdTemp-ATT</t>
  </si>
  <si>
    <t xml:space="preserve">FlexCharge Manager Hardware Solution – Up to 28 EV Chargers - Standard Env. Temperature (32-122F) - Single Modem AT&amp;T - Metering: 480/600V, 1200A - UL certified - 1 year standard warranty </t>
  </si>
  <si>
    <t>FCM-0000000000-012-028-ST-C10</t>
  </si>
  <si>
    <t>FCM-1.2kA-028-StdTemp-ATTTMo</t>
  </si>
  <si>
    <t xml:space="preserve">FlexCharge Manager Hardware Solution – Up to 28 EV Chargers - Standard Env. Temperature (32-122F) - Dual Modem AT&amp;T + TMobile - Metering: 480/600V, 1200A - UL certified - 1 year standard warranty  </t>
  </si>
  <si>
    <t>FCM-0000000000-012-028-ST-C12</t>
  </si>
  <si>
    <t>FCM-1.2kA-028-StdTemp-ATTVer</t>
  </si>
  <si>
    <t xml:space="preserve">FlexCharge Manager Hardware Solution – Up to 28 EV Chargers - Standard Env. Temperature (32-122F) - Dual Modem AT&amp;T + Verizon - Metering: 480/600V, 1200A - UL certified - 1 year standard warranty </t>
  </si>
  <si>
    <t>FCM-0000000000-012-028-ST-C13</t>
  </si>
  <si>
    <t>FCM-1.2kA-028-StdTemp-Bel</t>
  </si>
  <si>
    <t xml:space="preserve">FlexCharge Manager Hardware Solution – Up to 28 EV Chargers - Standard Env. Temperature (32-122F) - Single Modem Bell - Metering: 480/600V, 1200A - UL certified - 1 year standard warranty </t>
  </si>
  <si>
    <t>FCM-0000000000-012-028-ST-C40</t>
  </si>
  <si>
    <t>FCM-1.2kA-028-StdTemp-TMo</t>
  </si>
  <si>
    <t xml:space="preserve">FlexCharge Manager Hardware Solution – Up to 28 EV Chargers - Standard Env. Temperature (32-122F) - Single Modem TMobile - Metering: 480/600V, 1200A - UL certified - 1 year standard warranty </t>
  </si>
  <si>
    <t>FCM-0000000000-012-028-ST-C20</t>
  </si>
  <si>
    <t>FCM-1.2kA-028-StdTemp-TMoATT</t>
  </si>
  <si>
    <t xml:space="preserve">FlexCharge Manager Hardware Solution – Up to 28 EV Chargers - Standard Env. Temperature (32-122F) - Dual Modem TMobile + AT&amp;T - Metering: 480/600V, 1200A - UL certified - 1 year standard warranty </t>
  </si>
  <si>
    <t>FCM-0000000000-012-028-ST-C21</t>
  </si>
  <si>
    <t>FCM-1.2kA-028-StdTemp-TMoVer</t>
  </si>
  <si>
    <t xml:space="preserve">FlexCharge Manager Hardware Solution – Up to 28 EV Chargers - Standard Env. Temperature (32-122F) - Dual Modem TMobile + Verizon - Metering: 480/600V, 1200A - UL certified - 1 year standard warranty </t>
  </si>
  <si>
    <t>FCM-0000000000-012-028-ST-C23</t>
  </si>
  <si>
    <t>FCM-1.2kA-028-StdTemp-Ver</t>
  </si>
  <si>
    <t xml:space="preserve">FlexCharge Manager Hardware Solution – Up to 28 EV Chargers - Standard Env. Temperature (32-122F) - Single Modem Verizon - Metering: 480/600V, 1200A - UL certified - 1 year standard warranty </t>
  </si>
  <si>
    <t>FCM-0000000000-012-028-ST-C30</t>
  </si>
  <si>
    <t>FCM-1.2kA-028-StdTemp-VerATT</t>
  </si>
  <si>
    <t xml:space="preserve">FlexCharge Manager Hardware Solution – Up to 28 EV Chargers - Standard Env. Temperature (32-122F) - Dual Modem Verzon + AT&amp;T - Metering: 480/600V, 1200A - UL certified - 1 year standard warranty </t>
  </si>
  <si>
    <t>FCM-0000000000-012-028-ST-C31</t>
  </si>
  <si>
    <t>FCM-1.2kA-028-StdTemp-VerTMo</t>
  </si>
  <si>
    <t xml:space="preserve">FlexCharge Manager Hardware Solution – Up to 28 EV Chargers - Standard Env. Temperature (32-122F) - Dual Modem Verizon + Tmobile - Metering: 480/600V, 1200A - UL certified - 1 year standard warranty </t>
  </si>
  <si>
    <t>FCM-0000000000-012-028-ST-C32</t>
  </si>
  <si>
    <t>Network Services - Data</t>
  </si>
  <si>
    <t>ABB-CHG-CNNCT-YEAR1</t>
  </si>
  <si>
    <t>Charger Connect (1st Year)</t>
  </si>
  <si>
    <t>Project-EVCI</t>
  </si>
  <si>
    <t>SKY-L2-1YEAR</t>
  </si>
  <si>
    <t>SKY-L2 1-year software license</t>
  </si>
  <si>
    <t>SKY-L2-2YEAR</t>
  </si>
  <si>
    <t>SKY-L2 2-year software license</t>
  </si>
  <si>
    <t>SKY-L2-3YEAR</t>
  </si>
  <si>
    <t>SKY-L2 3-year software license</t>
  </si>
  <si>
    <t>SKY-L2-4YEAR</t>
  </si>
  <si>
    <t>SKY-L2 4-year software license</t>
  </si>
  <si>
    <t>SKY-L2-5YEAR</t>
  </si>
  <si>
    <t>SKY-L2 5-year software license</t>
  </si>
  <si>
    <t>SKY-L2-10 YEAR</t>
  </si>
  <si>
    <t>SKY-L2 10-year software license</t>
  </si>
  <si>
    <t>SKY-DCFC-1YEAR</t>
  </si>
  <si>
    <t>SKY-DCFC 1-year software license</t>
  </si>
  <si>
    <t>SKY-DCFC-2YEAR</t>
  </si>
  <si>
    <t>SKY-DCFC 2-year software license</t>
  </si>
  <si>
    <t>SKY-DCFC-3YEAR</t>
  </si>
  <si>
    <t>SKY-DCFC 3-year software license</t>
  </si>
  <si>
    <t>SKY-DCFC-4YEAR</t>
  </si>
  <si>
    <t>SKY-DCFC 4-year software license</t>
  </si>
  <si>
    <t>SKY-DCFC-5YEAR</t>
  </si>
  <si>
    <t>SKY-DCFC 5-year software license</t>
  </si>
  <si>
    <t>SKY-DCFC-10 YEAR</t>
  </si>
  <si>
    <t>SKY-DCFC 10-year software license</t>
  </si>
  <si>
    <t>SKY Care L2 Single Port Foundation 1 Year</t>
  </si>
  <si>
    <t>SKY Care Foundation L2 Single Port 1 Year</t>
  </si>
  <si>
    <t>SKY Care L2 Single Port Foundation 2 Year</t>
  </si>
  <si>
    <t>SKY Care Foundation L2 Single Port 2 Year</t>
  </si>
  <si>
    <t>SKY Care L2 Single Port  Foundation 3 Year</t>
  </si>
  <si>
    <t>SKY Care Foundation L2 Single Port 3 Year</t>
  </si>
  <si>
    <t>SKY Care L2 Single Port Foundation 4 Year</t>
  </si>
  <si>
    <t>SKY Care Foundation L2 Single Port 4 Year</t>
  </si>
  <si>
    <t>SKY Care L2 Single Foundation Port 5 Year</t>
  </si>
  <si>
    <t>SKY Care Foundation L2 Single Port 5 Year</t>
  </si>
  <si>
    <t>SKY Care L2 Single Comprehensive 1 Year</t>
  </si>
  <si>
    <t>SKY Care L2 Single Port Comprehensive 
(pricing based on 5 year warranty) 1 Year</t>
  </si>
  <si>
    <t>SKY Care L2 Single Comprehensive 2 Year</t>
  </si>
  <si>
    <t>SKY Care Comprehensive L2 Single 2 Year</t>
  </si>
  <si>
    <t>SKY Care L2 Single Comprehensive 3 Year</t>
  </si>
  <si>
    <t>SKY Care Comprehensive L2 Single 3 Year</t>
  </si>
  <si>
    <t>SKY Care L2 Single Comprehensive 4 Year</t>
  </si>
  <si>
    <t>SKY Care Comprehensive L2 Single 4 Year</t>
  </si>
  <si>
    <t>SKY Care L2 Single Comprehensive 5 Year</t>
  </si>
  <si>
    <t>SKY Care Comprehensive L2 Single 5 Year</t>
  </si>
  <si>
    <t>SKY Care L2 Single Critical  1 Year</t>
  </si>
  <si>
    <t>SKY Care L2 Single Critical 
(pricing based on 5 year warranty) 1 Year</t>
  </si>
  <si>
    <t>SKY Care L2 Single Critical  2 Year</t>
  </si>
  <si>
    <t>SKY Care L2 Single Port 
(pricing based on 5 year warranty) 2 Year</t>
  </si>
  <si>
    <t>SKY Care L2 Single Critical  3 Year</t>
  </si>
  <si>
    <t>SKY Care Critical L2 Single Port 
(pricing based on 5 year warranty) 3 Year</t>
  </si>
  <si>
    <t>SKY Care L2 Single Critical  4 Year</t>
  </si>
  <si>
    <t>SKY Care L2 Single Port Critical 
(pricing based on 5 year warranty) 4 Year</t>
  </si>
  <si>
    <t>SKY Care L2 Single Critical  5 Year</t>
  </si>
  <si>
    <t>SKY Care L2 Single Port Critical 
(pricing based on 5 year warranty) 5 Year</t>
  </si>
  <si>
    <t>SKY Care L2 Dual Foundation 1 Year</t>
  </si>
  <si>
    <t>SKY Care Foundation L2 Dual Port 1 Year</t>
  </si>
  <si>
    <t>SKY Care L2 Dual Foundation 2 Year</t>
  </si>
  <si>
    <t>SKY Care Foundation L2 Dual Port 2 Year</t>
  </si>
  <si>
    <t>SKY Care L2 Dual Foundation 3 Year</t>
  </si>
  <si>
    <t>SKY Care Foundation L2 Dual Port 3 Year</t>
  </si>
  <si>
    <t>SKY Care L2 Dual Foundation 4 Year</t>
  </si>
  <si>
    <t>SKY Care Foundation L2 Dual Port 4 Year</t>
  </si>
  <si>
    <t>SKY Care L2 Dual Foundation 5 Year</t>
  </si>
  <si>
    <t>SKY Care Foundation L2 Dual Port 5 Year</t>
  </si>
  <si>
    <t>SKY Care L2 Dual Comprehensive 1 Year</t>
  </si>
  <si>
    <t>SKY Care Comprehensive L2 Dual 1 Year</t>
  </si>
  <si>
    <t>SKY Care L2 Dual Comprehensive 2 Year</t>
  </si>
  <si>
    <t>SKY Care Comprehensive L2 Dual 2 Year</t>
  </si>
  <si>
    <t>SKY Care L2 Dual Comprehensive 3 Year</t>
  </si>
  <si>
    <t>SKY Care Comprehensive L2 Dual 3 Year</t>
  </si>
  <si>
    <t>SKY Care L2 Dual Comprehensive 4 Year</t>
  </si>
  <si>
    <t>SKY Care Comprehensive L2 Dual 4 Year</t>
  </si>
  <si>
    <t>SKY Care L2 Dual Comprehensive 5 Year</t>
  </si>
  <si>
    <t>SKY Care Comprehensive L2 Dual 5 Year</t>
  </si>
  <si>
    <t>SKY Care L2 Dual Critical  1 Year</t>
  </si>
  <si>
    <t>SKY Care Critical L2 Dial Port 
(pricing based on 5 year warranty) 1 Year</t>
  </si>
  <si>
    <t>SKY Care L2 Dual Critical  2 Year</t>
  </si>
  <si>
    <t>SKY Care L2 Dual Port Critical 
(pricing based on 5 year warranty) 2 Year</t>
  </si>
  <si>
    <t>SKY Care L2 Dual Critical 3 Year</t>
  </si>
  <si>
    <t>SKY Care L2 Dual Port Critical 
(pricing based on 5 year warranty) 3 Year</t>
  </si>
  <si>
    <t>SKY Care L2 Dual Critical 4 Year</t>
  </si>
  <si>
    <t>SKY Care L2 Dual Port Critical 
(pricing based on 5 year warranty) 4 Year</t>
  </si>
  <si>
    <t>SKY Care L2 Dual Critical 5 Year</t>
  </si>
  <si>
    <t>SKY Care L2 Dual Port Critical 
(pricing based on 5 year warranty) 5 Year</t>
  </si>
  <si>
    <t>SKY Care DCFC Foundation  1 Year</t>
  </si>
  <si>
    <t>SKY Care Foundation DCFC 1 Year</t>
  </si>
  <si>
    <t>SKY Care DCFC Foundation 2 Year</t>
  </si>
  <si>
    <t>SKY Care Foundation DCFC 2 Year</t>
  </si>
  <si>
    <t>SKY Care DCFC Foundation 3 Year</t>
  </si>
  <si>
    <t>SKY Care Foundation DCFC 3 Year</t>
  </si>
  <si>
    <t>SKY Care DCFC Foundation 4 Year</t>
  </si>
  <si>
    <t>SKY Care Foundation DCFC 4 Year</t>
  </si>
  <si>
    <t>SKY Care DCFC Foundation 5 Year</t>
  </si>
  <si>
    <t>SKY Care Foundation DCFC 5 Year</t>
  </si>
  <si>
    <t>SKY Care DCFC Comprehensive  1 Year</t>
  </si>
  <si>
    <t>SKY Care DCFC Comprehensive 
(pricing based on 5 year warranty) 1 year</t>
  </si>
  <si>
    <t>SKY Care DCFC Comprehensive  2 Year</t>
  </si>
  <si>
    <t>SKY Care DCFC Comprehensive 
(pricing based on 5 year warranty) 2 year</t>
  </si>
  <si>
    <t>SKY Care DCFC Comprehensive 3 Year</t>
  </si>
  <si>
    <t>SKY Care DCFC Comprehensive 
(pricing based on 5 year warranty) 3 year</t>
  </si>
  <si>
    <t>SKY Care DCFC Comprehensive  4 Year</t>
  </si>
  <si>
    <t>SKY Care DCFC Comprehensive 
(pricing based on 5 year warranty) 4 year</t>
  </si>
  <si>
    <t>SKY Care DCFC Comprehensive  5 Year</t>
  </si>
  <si>
    <t>SKY Care DCFC Comprehensive 
(pricing based on 5 year warranty) 5 year</t>
  </si>
  <si>
    <t>SKY Care DCFC Critical 1 Year</t>
  </si>
  <si>
    <t>SKY Care DCFC Critical 1 Year - (pricing based on 5 year warranty)</t>
  </si>
  <si>
    <t>SKY Care DCFC Critical 2 Year</t>
  </si>
  <si>
    <t>SKY Care DCFC Critical 2 Year - (pricing based on 5 year warranty)</t>
  </si>
  <si>
    <t>SKY Care DCFC Critical 3 Year</t>
  </si>
  <si>
    <t>SKY Care DCFC Critical 3-Year - (pricing based on 5 year warranty)</t>
  </si>
  <si>
    <t>SKY Care DCFC Critical 4 Year</t>
  </si>
  <si>
    <t>SKY Care DCFC Critical 4-Year - (pricing based on 5 year warranty)</t>
  </si>
  <si>
    <t>SKY Care DCFC Critical 5 Year</t>
  </si>
  <si>
    <t>SKY Care DCFC Critical 5-Year - (pricing based on 5 year warranty)</t>
  </si>
  <si>
    <t>SKY Care HP Dispenser Foundation 1 Year</t>
  </si>
  <si>
    <t>SKY Care Foundation HP Dispenser 1 Year</t>
  </si>
  <si>
    <t>SKY Care HP Dispenser Foundation 2 Year</t>
  </si>
  <si>
    <t>SKY Care Foundation HP Dispenser 2 Year</t>
  </si>
  <si>
    <t>SKY Care HP Dispenser Foundation 3 Year</t>
  </si>
  <si>
    <t>SKY Care Foundation HP Dispenser 3 Year</t>
  </si>
  <si>
    <t>SKY Care HP Dispenser Foundation 4 Year</t>
  </si>
  <si>
    <t>SKY Care Foundation HP Dispenser 4 Year</t>
  </si>
  <si>
    <t>SKY Care HP Dispenser Foundation 5 Year</t>
  </si>
  <si>
    <t>SKY Care Foundation HP Dispenser 5 Year</t>
  </si>
  <si>
    <t>SKY Care  HP Dispenser Comprehensive 1 Year</t>
  </si>
  <si>
    <t>SKY Care HP Dispenser Comprehensive 
(pricing based on 5 year warranty)  1 year</t>
  </si>
  <si>
    <t>SKY Care HP Dispenser Comprehensive  2 Year</t>
  </si>
  <si>
    <t xml:space="preserve">SKY Care HP Dispenser Comprehensive 2-Year (pricing based on 5 year warranty) </t>
  </si>
  <si>
    <t>SKY Care  HP Dispenser Comprehensive 3 Year</t>
  </si>
  <si>
    <t>SKY Care HP Dispenser Comprehensive 
(pricing based on 5 year warranty) 3 year</t>
  </si>
  <si>
    <t>SKY Care HP Dispenser Comprehensive  4 Year</t>
  </si>
  <si>
    <t>SKY Care HP Dispenser Comprehensive 
(pricing based on 5 year warranty) 4 year</t>
  </si>
  <si>
    <t>SKY Care HP Dispenser Comprehensive  5 Year</t>
  </si>
  <si>
    <t>SKY Care HP Dispenser Comprehensive 
(pricing based on 5 year warranty) 5 year</t>
  </si>
  <si>
    <t>SKY Care HP Dispenser Critical  1 Year</t>
  </si>
  <si>
    <t>SKY Care HP Dispenser Critical 1-Year (pricing based on 5 year warranty)</t>
  </si>
  <si>
    <t>SKY Care HP Dispenser Critical 2 Year</t>
  </si>
  <si>
    <t xml:space="preserve">SKY Care HP Dispenser Critical 2-Year (pricing based on 5 year warranty)  </t>
  </si>
  <si>
    <t>SKY Care HP Dispenser Critical  3 Year</t>
  </si>
  <si>
    <t xml:space="preserve">SKY Care HP Dispenser Critical 3-Year (pricing based on 5 year warranty)  </t>
  </si>
  <si>
    <t>SKY Care HP Dispenser Critical 4 Year</t>
  </si>
  <si>
    <t xml:space="preserve">SKY Care HP Dispenser Critical 4-Year (pricing based on 5 year warranty)  </t>
  </si>
  <si>
    <t>SKY Care HP Dispenser Critical 5 Year</t>
  </si>
  <si>
    <t xml:space="preserve">SKY Care HP Dispenser Critical 5-Year (pricing based on 5 year warranty)  </t>
  </si>
  <si>
    <t>SKY Care HP Tower Foundation 1 Year</t>
  </si>
  <si>
    <t>SKY Care Foundation HP Tower 1 Year</t>
  </si>
  <si>
    <t>SKY Care HP Tower Foundation 2 Year</t>
  </si>
  <si>
    <t>SKY Care Foundation HP Tower 2 Year</t>
  </si>
  <si>
    <t>SKY Care HP Tower Foundation 3 Year</t>
  </si>
  <si>
    <t>SKY Care Foundation HP Tower 3 Year</t>
  </si>
  <si>
    <t>SKY Care HP Tower Foundation 4 Year</t>
  </si>
  <si>
    <t>SKY Care Foundation HP Tower 4 Year</t>
  </si>
  <si>
    <t>SKY Care HP Tower Foundation 5 Year</t>
  </si>
  <si>
    <t>SKY Care Foundation HP Tower 5 Year</t>
  </si>
  <si>
    <t>SKY Care HP Tower Comprehensive 1 Year</t>
  </si>
  <si>
    <t>SKY Care Comprehensive HP Tower 1 Year</t>
  </si>
  <si>
    <t>SKY Care HP Tower Comprehensive 2 Year</t>
  </si>
  <si>
    <t>SKY Care Comprehensive HP Tower 2 Year</t>
  </si>
  <si>
    <t>SKY Care HP Tower Comprehensive 3 Year</t>
  </si>
  <si>
    <t>SKY Care Comprehensive HP Tower  3 Year</t>
  </si>
  <si>
    <t>SKY Care HP Tower Comprehensive 4 Year</t>
  </si>
  <si>
    <t>SKY Care Comprehensive HP Tower  4 Year</t>
  </si>
  <si>
    <t>SKY Care HP Tower Comprehensive 5 Year</t>
  </si>
  <si>
    <t>SKY Care Comprehensive HP Tower  5 Year</t>
  </si>
  <si>
    <t>SKY Care HP Tower Critical 1 Year</t>
  </si>
  <si>
    <t>SKY Care HP Tower Critical 
(pricing based on 5 year warranty) 1 Year</t>
  </si>
  <si>
    <t>SKY Care HP Tower Critical 2 Year</t>
  </si>
  <si>
    <t>SKY Care Critical  HP Tower 2 Year</t>
  </si>
  <si>
    <t>SKY Care HP Tower Critical 3 Year</t>
  </si>
  <si>
    <t>SKY Care Critical  HP Tower 3 Year</t>
  </si>
  <si>
    <t>SKY Care HP Tower Critical 4 Year</t>
  </si>
  <si>
    <t>SKY Care Critical  HP Tower 4 Year</t>
  </si>
  <si>
    <t>SKY Care HP Tower Critical 5 Year</t>
  </si>
  <si>
    <t>SKY Care HP Tower Critical  
(pricing based on 5 year warranty) 5 Year</t>
  </si>
  <si>
    <t>SKY Care HP Simultaneous Dispenser Foundation 1 Year</t>
  </si>
  <si>
    <t>SKY Care HP Simultaneous Dispenser Foundation (pricing based on 5 year warranty) 1 Year</t>
  </si>
  <si>
    <t>SKY Care HP Simultaneous Dispenser  Foundation 2 Year</t>
  </si>
  <si>
    <t>SKY Care HP Simultaneous Dispenser Foundation (pricing based on 5 year warranty) 2 Year</t>
  </si>
  <si>
    <t>SKY Care HP Simultaneous Dispenser Foundation 3 Year</t>
  </si>
  <si>
    <t>SKY Care HP Simultaneous Dispenser Foundation (pricing based on 5 year warranty) 3 Year</t>
  </si>
  <si>
    <t>SKY Care HP Simultaneous Dispenser Foundation 4 Year</t>
  </si>
  <si>
    <t>SKY Care HP Simultaneous Dispenser Foundation (pricing based on 5 year warranty) 4 Year</t>
  </si>
  <si>
    <t>SKY Care HP Simultaneous Dispenser Foundation 5 Year</t>
  </si>
  <si>
    <t>SKY Care HP Simultaneous Dispenser Foundation (pricing based on 5 year warranty) 5 Year</t>
  </si>
  <si>
    <t>SKY Care HP Simultaneous Dispenser Comprehensive 1 Year</t>
  </si>
  <si>
    <t>SKY Care HP Simultaneous Dispenser Comprehensive (pricing based on 5 year warranty) 1 Year</t>
  </si>
  <si>
    <t>SKY Care HP Simultaneous Dispenser Comprehensive 2 Year</t>
  </si>
  <si>
    <t>SKY Care HP Simultaneous Dispenser Comprehensive (pricing based on 5 year warranty) 2 Year</t>
  </si>
  <si>
    <t>SKY Care HP Simultaneous Dispenser Comprehensive 3 Year</t>
  </si>
  <si>
    <t>SKY Care HP Simultaneous Dispenser Comprehensive (pricing based on 5 year warranty) 3 Year</t>
  </si>
  <si>
    <t>SKY Care HP Simultaneous Dispenser Comprehensive 4 Year</t>
  </si>
  <si>
    <t>SKY Care HP Simultaneous Dispenser Comprehensive (pricing based on 5 year warranty) 4 Year</t>
  </si>
  <si>
    <t>SKY Care HP Simultaneous Dispenser  Comprehensive 5 Year</t>
  </si>
  <si>
    <t>SKY Care HP Simultaneous Dispenser Comprehensive (pricing based on 5 year warranty) 5 Year</t>
  </si>
  <si>
    <t>SKY Care HP Simultaneous Dispenser Critical 1 Year</t>
  </si>
  <si>
    <t>SKY Care HP Simultaneous Dispenser Critical (pricing based on 5 year warranty) 1 Year</t>
  </si>
  <si>
    <t>SKY Care HP Simultaneous Dispenser Critical 2 Year</t>
  </si>
  <si>
    <t>SKY Care HP Simultaneous Dispenser Critical (pricing based on 5 year warranty) 2 Year</t>
  </si>
  <si>
    <t>SKY Care HP Simultaneous Dispenser Critical 3 Year</t>
  </si>
  <si>
    <t>SKY Care HP Simultaneous Dispenser Critical (pricing based on 5 year warranty) 3 Year</t>
  </si>
  <si>
    <t xml:space="preserve">SKY Care HP Simultaneous Dispenser Critical 4 Year </t>
  </si>
  <si>
    <t>SKY Care HP Simultaneous Dispenser Critical (pricing based on 5 year warranty) 4 Year</t>
  </si>
  <si>
    <t>SKY Care HP Simultaneous Dispenser Critical 5 Year</t>
  </si>
  <si>
    <t>SKY Care HP Simultaneous Dispenser Critical (pricing based on 5 year warranty) 5 Year</t>
  </si>
  <si>
    <t>SKY Care Utilities 1 Year</t>
  </si>
  <si>
    <t>SKY Care Utilities 2 Year</t>
  </si>
  <si>
    <t>SKY Care Utilities 3 Year</t>
  </si>
  <si>
    <t>SKY Care Utilities 4 Year</t>
  </si>
  <si>
    <t>SKY Care Utilities 5 Year</t>
  </si>
  <si>
    <t>SVC-FCM-BESScstint-NON</t>
  </si>
  <si>
    <t>Battery Energy Storage System Integration Service - Shell Recharge Solutions Non-Approved BESS</t>
  </si>
  <si>
    <t>FCM-BESSstdint-SVC</t>
  </si>
  <si>
    <t>SVC-FCM-BESSstdint</t>
  </si>
  <si>
    <t>Battery Energy Storage System Integration Service - Shell Recharge Solutions Approved BESS</t>
  </si>
  <si>
    <t>SVC-FCM-INSTALL</t>
  </si>
  <si>
    <t xml:space="preserve">Design and install services to implement FlexCharge Manager on site. Rate: $200/hr. Request quote.  </t>
  </si>
  <si>
    <t>FCM-Install</t>
  </si>
  <si>
    <t>Cost + 15%</t>
  </si>
  <si>
    <t>Cost + 25%</t>
  </si>
  <si>
    <t>FreeWire Technologies</t>
  </si>
  <si>
    <t>1 - DCFC</t>
  </si>
  <si>
    <t>DC Fast Charging Hardware</t>
  </si>
  <si>
    <t>Boost 150</t>
  </si>
  <si>
    <t>Ultrafast EV Charger with Integrated Storage 160kWh capacity, 150kW output Dual-Port CHAdeMO and CCS Combo</t>
  </si>
  <si>
    <t>Boost150</t>
  </si>
  <si>
    <t>U.S.: complies with UL 2202, UL 2231-1, UL 2231-2, UL 991, UL 1973 (battery pack), Enclosure Rating IP54</t>
  </si>
  <si>
    <t>70-140 Days depending on order qty</t>
  </si>
  <si>
    <t>Additional Discounts available for larger order quantities</t>
  </si>
  <si>
    <t>Boost 150 - 3 Year Warranty</t>
  </si>
  <si>
    <t>Boost 150 On-Site Warranty, Maintenance, and Connectivity for 3 Years</t>
  </si>
  <si>
    <t>Boost150-3YR-WARRANTY</t>
  </si>
  <si>
    <t>FreeWire requires at least 3 year warranty be purchased with Boost 150. See FreeWire Warranty Document for details</t>
  </si>
  <si>
    <t>Boost 150 - 5 Year Warranty</t>
  </si>
  <si>
    <t>Boost 150 On-Site Warranty On-Site Warranty, Maintenance, and Connectivity Extension to 5 Years</t>
  </si>
  <si>
    <t>Boost150-5YR-WARRANTY</t>
  </si>
  <si>
    <t>Optional extension to 5 Years. See FreeWire Warranty Document for details</t>
  </si>
  <si>
    <t>Boost 200</t>
  </si>
  <si>
    <t>Ultrafast EV Charger with Integrated Storage 160kWh capacity, 200kW 1000V Output Dual-Port CHAdeMO and CCS Combo</t>
  </si>
  <si>
    <t>Boost200</t>
  </si>
  <si>
    <t>Boost 200 - 3 Year Warranty</t>
  </si>
  <si>
    <t>Boost 200 On-Site Warranty, Maintenance, and Connectivity for 3 Years</t>
  </si>
  <si>
    <t>Boost200-3YR-WARRANTY</t>
  </si>
  <si>
    <t>FreeWire requires at least 3 year warranty be purchased with Boost 200. See FreeWire Warranty Document for details</t>
  </si>
  <si>
    <t>Boost 200 - 5 Year Warranty</t>
  </si>
  <si>
    <t>Boost 200 On-Site Warranty, Maintenance, and Connectivity Extension to 5 Years</t>
  </si>
  <si>
    <t>Boost200-5YR-WARRANTY</t>
  </si>
  <si>
    <t>Co-Branding</t>
  </si>
  <si>
    <t>Branded charger wrap design and screen customization (pre-ship installation) for Boost 150 &amp; Boost 200</t>
  </si>
  <si>
    <t>CO-BRAND</t>
  </si>
  <si>
    <t>FreeWire will work with customer to incorporate designs and logos into co-branding</t>
  </si>
  <si>
    <t>Post Warranty Monitoring and Data (Annual)</t>
  </si>
  <si>
    <t>Post warranty monitoring, connectivity, and cellular data per year for Boost 150 and Boost 200</t>
  </si>
  <si>
    <t>POST-WARRANTY-DATA</t>
  </si>
  <si>
    <t>ITEM #</t>
  </si>
  <si>
    <t>Moser Services Group, LLC dba EV Charge Solutions</t>
  </si>
  <si>
    <t>Category 1</t>
  </si>
  <si>
    <t>Level 2, Bollard Mount, Single, Gateway</t>
  </si>
  <si>
    <t>CHARGEPOINT CT4011-GW1</t>
  </si>
  <si>
    <t xml:space="preserve">CHARGEPOINT </t>
  </si>
  <si>
    <t>UL, cUL, ENERGY STAR®</t>
  </si>
  <si>
    <t>5-10 Days</t>
  </si>
  <si>
    <t>1-Year Warranty</t>
  </si>
  <si>
    <t>Level 2, Wall Mount, Single, Gateway</t>
  </si>
  <si>
    <t>CHARGEPOINT CT4013-GW1</t>
  </si>
  <si>
    <t>Level 2, Bollard Mount, Dual, Gateway</t>
  </si>
  <si>
    <t>CHARGEPOINT CT4021-GW1</t>
  </si>
  <si>
    <t>Level 2, Wall Mount, Dual, Gateway</t>
  </si>
  <si>
    <t>CHARGEPOINT CT4023-GW1</t>
  </si>
  <si>
    <t>CHARGEPOINT CT4025-GW1</t>
  </si>
  <si>
    <t>CHARGEPOINT CT4027-GW1</t>
  </si>
  <si>
    <t>Category 2</t>
  </si>
  <si>
    <t>Commercial Cloud Plan 1 Year</t>
  </si>
  <si>
    <t>CHARGEPOINT Cloud Plan</t>
  </si>
  <si>
    <t>1 Year Pre-Paid Commercial Cloud Plan</t>
  </si>
  <si>
    <t>CPCLD-COMM-1</t>
  </si>
  <si>
    <t>Commercial Cloud Plan 2 Year</t>
  </si>
  <si>
    <t>2 Year Pre-Paid Commercial Cloud Plan</t>
  </si>
  <si>
    <t>CPCLD-COMM-2</t>
  </si>
  <si>
    <t>Commercial Cloud Plan 3 Year</t>
  </si>
  <si>
    <t>3 Year Pre-Paid Commercial Cloud Plan</t>
  </si>
  <si>
    <t>CPCLD-COMM-3</t>
  </si>
  <si>
    <t>Commercial Cloud Plan 4 Year</t>
  </si>
  <si>
    <t>4 Year Pre-Paid Commercial Cloud Plan</t>
  </si>
  <si>
    <t>CPCLD-COMM-4</t>
  </si>
  <si>
    <t>Commercial Cloud Plan 5 Year</t>
  </si>
  <si>
    <t>5 Year Pre-Paid Commercial Cloud Plan</t>
  </si>
  <si>
    <t>CPCLD-COMM-5</t>
  </si>
  <si>
    <t>Pro-Lightning Dual Pedestal Mount (Open-Access) with Retractor</t>
  </si>
  <si>
    <t>POWERCHARGE Pro-Lightning</t>
  </si>
  <si>
    <t>PL20DP-CR</t>
  </si>
  <si>
    <t>PowerCharge</t>
  </si>
  <si>
    <t>POWERCHARGE</t>
  </si>
  <si>
    <t>3-Year Warranty</t>
  </si>
  <si>
    <t>Pro-Lightning Dual Pedestal Mount (Open-Access)</t>
  </si>
  <si>
    <t xml:space="preserve">PL20DP </t>
  </si>
  <si>
    <t>Pro-Lightning Dual Pedestal Mount (Networked)</t>
  </si>
  <si>
    <t>PL20DPP</t>
  </si>
  <si>
    <t>Pro-Lightning Dual Pedestal Mount with Retractos(Networked)</t>
  </si>
  <si>
    <t>PL20DPP-CR</t>
  </si>
  <si>
    <t>Pro-Lightning 40 amp Dual Pedestal Mount (Open-Access) with Retractor</t>
  </si>
  <si>
    <t xml:space="preserve">Pro-Lightning 40 amp Dual Pedestal Mount (Open-Access)  </t>
  </si>
  <si>
    <t>PL35DP</t>
  </si>
  <si>
    <t>PL35DP-CR</t>
  </si>
  <si>
    <t xml:space="preserve">Pro-Lightning 40 amp Dual Pedestal Mount (RFID)  </t>
  </si>
  <si>
    <t xml:space="preserve">PL35DPP-RFID </t>
  </si>
  <si>
    <t>Pro-Lightning 40 amp Dual Pedestal Mount (RFID) with Retractor</t>
  </si>
  <si>
    <t>PL35DPP-RFID-CR</t>
  </si>
  <si>
    <t>Pro-Lightning 40 amp Dual Pedestal Mount (Networked) with Retractor</t>
  </si>
  <si>
    <t xml:space="preserve">Pro-Lightning 40 amp Dual Pedestal Mount (Networked)  </t>
  </si>
  <si>
    <t>PL35DPP</t>
  </si>
  <si>
    <t>PL35DPP-CR</t>
  </si>
  <si>
    <t>Energy Platinum 80a EV Charger, Single-Port, Wall Mount, Networked</t>
  </si>
  <si>
    <t>POWERCHARGE Energy-Series 'Platinum'</t>
  </si>
  <si>
    <t>E80SWP</t>
  </si>
  <si>
    <t>Energy Platinum 80a EV Charger, Single-Port, Wall Mount, Networked, Cable Retractor</t>
  </si>
  <si>
    <t>E80SWP-CR</t>
  </si>
  <si>
    <t xml:space="preserve">Energy Platinum 80a EV Charger, Single-Port, Pedestal, Networked </t>
  </si>
  <si>
    <t>E80SPP</t>
  </si>
  <si>
    <t>Energy Platinum 80a EV Charger, Single-Port, Pedestal, Networked, Cable Retractor</t>
  </si>
  <si>
    <t>E80SPP-CR</t>
  </si>
  <si>
    <t>Energy Platinum 80a EV Charger, Dual-Port, Pedestal, Networked</t>
  </si>
  <si>
    <t xml:space="preserve">Energy Platinum 80a EV Charger, Dual-Port, Pedestal, Networked </t>
  </si>
  <si>
    <t>E80DPP</t>
  </si>
  <si>
    <t>Energy Platinum 80a EV Charger, Dual-Port, Pedestal, Networked, Cable Retractors</t>
  </si>
  <si>
    <t>E80DPP-CR</t>
  </si>
  <si>
    <t xml:space="preserve">Energy 80a EV Charger, Single-Port, Wall Mount, RFID Access Control </t>
  </si>
  <si>
    <t>POWERCHARGE Energy-Series 'Energy'</t>
  </si>
  <si>
    <t>E80SWP-RFID</t>
  </si>
  <si>
    <t>Energy 80a EV Charger, Single-Port, Wall Mount, RFID Access Control, Cable Retractor</t>
  </si>
  <si>
    <t>E80SWP-RFID-CR</t>
  </si>
  <si>
    <t>Energy 80a EV Charger, Single-Port, Pedestal, RFID Access Control</t>
  </si>
  <si>
    <t xml:space="preserve">Energy 80a EV Charger, Single-Port, Pedestal, RFID Access Control </t>
  </si>
  <si>
    <t>E80SPP-RFID</t>
  </si>
  <si>
    <t>Energy 80a EV Charger, Single-Port, Pedestal, RFID Access Control, Cable Retractor</t>
  </si>
  <si>
    <t>E80SPP-RFID-CR</t>
  </si>
  <si>
    <t xml:space="preserve">Energy 80a EV Charger, Dual-Port, Pedestal, RFID Access Control </t>
  </si>
  <si>
    <t>E80DPP-RFID</t>
  </si>
  <si>
    <t>Energy 80a EV Charger, Dual-Port, Pedestal, RFID Access Control, Cable Retractors</t>
  </si>
  <si>
    <t>E80DPP-RFID-CR</t>
  </si>
  <si>
    <t xml:space="preserve">Energy 80a EV Charger, Single-Port, Wall Mount, Open-Access </t>
  </si>
  <si>
    <t>E80SW</t>
  </si>
  <si>
    <t>Energy 80a EV Charger, Single-Port, Wall Mount, Open-Access, Cable Retractor</t>
  </si>
  <si>
    <t>E80SW-CR</t>
  </si>
  <si>
    <t xml:space="preserve">Energy 80a EV Charger, Single-Port, Pedestal, Open-Access </t>
  </si>
  <si>
    <t>E80SP</t>
  </si>
  <si>
    <t>Energy 80a EV Charger, Single-Port, Pedestal, Open-Access, Cable Retractor</t>
  </si>
  <si>
    <t>E80SP-CR</t>
  </si>
  <si>
    <t xml:space="preserve">Energy 80a EV Charger, Dual-Port, Pedestal, Open-Access </t>
  </si>
  <si>
    <t>E80DP</t>
  </si>
  <si>
    <t>Energy 80a EV Charger, Dual-Port, Pedestal, Open-Access, Cable Retractors</t>
  </si>
  <si>
    <t>E80DP-CR</t>
  </si>
  <si>
    <t xml:space="preserve">Energy 40 amp Single Wall Mount (Open-Access)  </t>
  </si>
  <si>
    <t>E35SWE-18</t>
  </si>
  <si>
    <t>Energy 40 amp Single Wall Mount (Open-Access) with Retractor</t>
  </si>
  <si>
    <t>E35SWE-CR</t>
  </si>
  <si>
    <t xml:space="preserve">Energy 40 amp Dual Wall Mount (Open-Access)  </t>
  </si>
  <si>
    <t>E35DWE</t>
  </si>
  <si>
    <t>Energy 40 amp Dual Wall Mount (Open-Access) with Retractor</t>
  </si>
  <si>
    <t>E35DWE-CR</t>
  </si>
  <si>
    <t xml:space="preserve">Energy 40 amp Single Pedestal Mount (Open-Access)  </t>
  </si>
  <si>
    <t>E35SPE</t>
  </si>
  <si>
    <t>Energy 40 amp Single Pedestal Mount (Open-Access) with Retractor</t>
  </si>
  <si>
    <t>E35SPE-CR</t>
  </si>
  <si>
    <t xml:space="preserve">Energy 40 amp Dual Pedestal Mount (Open-Access)  </t>
  </si>
  <si>
    <t>E35DPE</t>
  </si>
  <si>
    <t>Energy 40 amp Dual Pedestal Mount (Open-Access) with Retractor</t>
  </si>
  <si>
    <t>E35DPE-CR</t>
  </si>
  <si>
    <t xml:space="preserve">Energy 40 amp Single Wall Mount (RFID)  </t>
  </si>
  <si>
    <t xml:space="preserve">E35SWP-RFID </t>
  </si>
  <si>
    <t>Energy 40 amp Single Wall Mount (RFID) with Retractor</t>
  </si>
  <si>
    <t>E35SWP-RFID-CR</t>
  </si>
  <si>
    <t xml:space="preserve">Energy 40 amp Dual Wall Mount (RFID)  </t>
  </si>
  <si>
    <t>E35DWP-RFID</t>
  </si>
  <si>
    <t>Energy 40 amp Dual Wall Mount (RFID) with Retractor</t>
  </si>
  <si>
    <t>E35DWP-RFID-CR</t>
  </si>
  <si>
    <t xml:space="preserve">Energy 40 amp Single Pedestal Mount (RFID) </t>
  </si>
  <si>
    <t xml:space="preserve">E35SPP-RFID </t>
  </si>
  <si>
    <t>Energy 40 amp Single Pedestal Mount (RFID)with Retractor</t>
  </si>
  <si>
    <t>E35SPP-RFID-CR</t>
  </si>
  <si>
    <t xml:space="preserve">Energy 40 amp Dual Pedestal Mount (RFID) </t>
  </si>
  <si>
    <t xml:space="preserve">E35DPP-RFID </t>
  </si>
  <si>
    <t>Energy 40 amp Dual Pedestal Mount (RFID)with Retractor</t>
  </si>
  <si>
    <t>E35DPP-RFID-CR</t>
  </si>
  <si>
    <t>Energy Platinum 40 amp Single Wall Mount (Networked)</t>
  </si>
  <si>
    <t xml:space="preserve">POWERCHARGE Energy-Series 'Energy' Platinum </t>
  </si>
  <si>
    <t>E35SWP</t>
  </si>
  <si>
    <t>Energy Platinum, 40a, Single Wall Mount (Networked) WiFi Only</t>
  </si>
  <si>
    <t>E35SWP-NGW</t>
  </si>
  <si>
    <t>Energy Platinum 40 amp Single Wall Mount (Networked) with Retractor</t>
  </si>
  <si>
    <t>E35SWP-CR</t>
  </si>
  <si>
    <t>Energy 40 amp Dual Wall Mount (Networked) with Retrac</t>
  </si>
  <si>
    <t>E35DWP</t>
  </si>
  <si>
    <t>Energy 40 amp Dual Wall Mount (Networked) with Retractor</t>
  </si>
  <si>
    <t>E35DWP-CR</t>
  </si>
  <si>
    <t xml:space="preserve">Energy 40 amp Single Pedestal Mount (Networked)  </t>
  </si>
  <si>
    <t>E35SPP</t>
  </si>
  <si>
    <t>Energy 40 amp Single Pedestal Mount (Networked) with Retractor</t>
  </si>
  <si>
    <t>E35SPP-CR</t>
  </si>
  <si>
    <t xml:space="preserve">Energy 40 amp Dual Pedestal Mount (Networked)  </t>
  </si>
  <si>
    <t>E35DPP</t>
  </si>
  <si>
    <t>Energy 40 amp Dual Pedestal Mount (Networked) with Retractor</t>
  </si>
  <si>
    <t>E35DPP-CR</t>
  </si>
  <si>
    <t>Level 2, Wall Mount, Single, 25' Cord</t>
  </si>
  <si>
    <t>Level 2, Wall Mount, Single, 25' Cord, Networked</t>
  </si>
  <si>
    <t>E20SWP-GW</t>
  </si>
  <si>
    <t>2-5 Days</t>
  </si>
  <si>
    <t>E20SPP-GW</t>
  </si>
  <si>
    <t>E20DPP-GW</t>
  </si>
  <si>
    <t>Cable Management, Retractor Single</t>
  </si>
  <si>
    <t>POWERCHARGE Cordretractor1</t>
  </si>
  <si>
    <t>Cable Management, Retractor Single, 79"</t>
  </si>
  <si>
    <t>EVCS-EZPULL-79</t>
  </si>
  <si>
    <t>EV Charge Solutions</t>
  </si>
  <si>
    <t>Cable Management, Retractor Dual</t>
  </si>
  <si>
    <t>POWERCHARGE Cordretractor2</t>
  </si>
  <si>
    <t>Cable Management, Retractor Dual, 79"</t>
  </si>
  <si>
    <t>EVCS-EZPULL-79 X2</t>
  </si>
  <si>
    <t>EV CONNECT Activation Service</t>
  </si>
  <si>
    <t>Initial  NetworkActivation  Service (Per Location)</t>
  </si>
  <si>
    <t>EVC-ACTIVE</t>
  </si>
  <si>
    <t>EV CONNECT</t>
  </si>
  <si>
    <t>Network Plan, 1 Year</t>
  </si>
  <si>
    <t>EV CONNECT Network Plan, 1 Year</t>
  </si>
  <si>
    <t>EVC-NET1</t>
  </si>
  <si>
    <t>Level 2, Wall Mount, Single , 25' Cord</t>
  </si>
  <si>
    <t>Level 2, Wall Mount, Single , 25' Cord, Non-Networked</t>
  </si>
  <si>
    <t>E20SWE</t>
  </si>
  <si>
    <t>Level 2, Pedestal, Single , 25' Cord, Non-Networked</t>
  </si>
  <si>
    <t>E20SPE</t>
  </si>
  <si>
    <t>Level 2, Pedestal, Dual , 25' Cord, Non-Networked</t>
  </si>
  <si>
    <t>E20DPE</t>
  </si>
  <si>
    <t xml:space="preserve"> </t>
  </si>
  <si>
    <t>Contract Price</t>
  </si>
  <si>
    <t>OLD MSRP</t>
  </si>
  <si>
    <t>Shipping</t>
  </si>
  <si>
    <t>NEW MSRP</t>
  </si>
  <si>
    <t>Adjusted Contract Price</t>
  </si>
  <si>
    <t>Change</t>
  </si>
  <si>
    <t>Variable</t>
  </si>
  <si>
    <t xml:space="preserve">Initial Station Activation &amp; Configuration Service includes activation of cloud services and configuration of radio groups, custom groups, connections, access control, visibility control, pricing, reports and alerts. One time initial service per station. </t>
  </si>
  <si>
    <t>"On-site validation for a customer not using an O&amp;M Partner or self-validating Channel Partner to perform the construction and station installation: used to validate the installation has been performed per ChargePoint published requirements. The on-site validation consists of checking electrical capacity, transformers, panels, breakers, wiring, cellular coverage, and that the station installation meets all ChargePoint published requirements and local codes. A site is defined as a group of stations that are installed within 150 feet of each other.  A successful Site Validation is a prerequisite to purchase ChargePoint Assure. CPSUPPORT-SITEVALID is priced for up to 5 stations that exist within the same 150 feet group of stations.</t>
  </si>
  <si>
    <t>7 days</t>
  </si>
  <si>
    <t>EXPP-PB1000-350A-PD</t>
  </si>
  <si>
    <t>The Power Block is the physical enclosure for Power Modules. A Power Block can hold up to 5 PowerModules, Power Modules sold separately. EXPP-BLOCK-350A-PD is rated or 350A.
The Power Block Mounting Kit (EXPP-BLOCK-CMT) is required but not included.</t>
  </si>
  <si>
    <t>PB1000-350A-PD</t>
  </si>
  <si>
    <t>EXPP-PL1000-DCASSURE-5</t>
  </si>
  <si>
    <t>5 prepaid years of ChargePoint Assure for the Dual Cable EXPP-PL1000. Includes Parts and Labor Warranty, Remote Technical Support, On-Site Repairs when needed, Unlimited Configuration Changes, and Reporting.</t>
  </si>
  <si>
    <t>PL1000-DCASSURE-5</t>
  </si>
  <si>
    <t>NEW</t>
  </si>
  <si>
    <t>EXPP-PL1000-
COMMISSIONING</t>
  </si>
  <si>
    <t xml:space="preserve">This service includes onsite validation of electrical capacity, transformers, panels, breakers, wiring, cellular coverage so that the station meets all ChargePoint and local code requirements.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Plus Block. </t>
  </si>
  <si>
    <t>PL1000-
COMMISSIONING</t>
  </si>
  <si>
    <t>EXPP-PL1021B-5A1S1-
2A3S1</t>
  </si>
  <si>
    <t>Express Plus Power Link PL1000 series, North America, 1x CCS1 350A 4.5m cable, 1x CHAdeMO 200A 4.5m cable, 2 Holsters, 2.4m Cable management kit, Pedestal, 200mm (8") Touch Display, ChargePoint signage, Contactless credit card and RFID reader, Cellular/WiFi, UL  listed, Single input, 1 year warranty. Requires at least one Power Block with Power Modules</t>
  </si>
  <si>
    <t>PL1021B-5A1S1-
2A3S1</t>
  </si>
  <si>
    <t>DC-UNIVERSAL-CMTMETRIC</t>
  </si>
  <si>
    <t>Required metal bracket to align conduits and mounting bolts for DC power delivery products when cable entrance is from below. This bracket is to be installed into the foundation before the concrete pad is poured. Metric Units. Required for CPE250 and PDD series.</t>
  </si>
  <si>
    <t>EXPP-PB1000-CMT</t>
  </si>
  <si>
    <t>Metal bracket required for proper alignment of conduits and bolt locations for positioning CP Express Power Block. Required for Power Block. Power Block soldseparately.</t>
  </si>
  <si>
    <t>PB1000-CMT</t>
  </si>
  <si>
    <t>CPCLD-ENTERPRISEEXPP-
5</t>
  </si>
  <si>
    <t>Enterprise Cloud Plan subscription with advanced station management features such as: Custom Video uploads, and Automatic Software Updates, driver and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</si>
  <si>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t>Initial Station Activation &amp; Configuration Service includes activation of cloud services and configuration of radio groups, custom groups, connections, access control, visibility control, pricing, reports and alerts. One time initial service per station</t>
  </si>
  <si>
    <t>CPE250</t>
  </si>
  <si>
    <t>CPE250 Hardware</t>
  </si>
  <si>
    <t>CPE250C-625-CCS1-200A-FTA</t>
  </si>
  <si>
    <t>CPE250C-625-CCS1-200A-CHD-FHWA</t>
  </si>
  <si>
    <t>CPE250C-625-CCS1-200A-FHWA</t>
  </si>
  <si>
    <t>CPE250C-625-CCS1-200A-CHIP</t>
  </si>
  <si>
    <t>CPE250C-625-CCS1-200A-CHD-CHIP</t>
  </si>
  <si>
    <t>CPE250C-625-CCS1-200A-CHD-CHIP-PD</t>
  </si>
  <si>
    <t>CPE250C-625-CCS1-200A-CHIP-PD</t>
  </si>
  <si>
    <t>CPE250C-625-CCS1-200A-CHD-FTA</t>
  </si>
  <si>
    <t>Services</t>
  </si>
  <si>
    <t>This service includes on-site validation of electrical capacity, transformers, panels, breakers, wiring, cellular coverage so that the station meets all ChargePoint and local code requirements.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Plus Block.</t>
  </si>
  <si>
    <t>EXPP-BLOCK-COMMISSIONING</t>
  </si>
  <si>
    <t>This service includes both the Installation and Commissioning of the Express Plus Block. Commissioning is required for all Express Plus Blocks. Customers must work with their contractor to perform all construction (the ?make ready?) up to the point where the Express Plus Block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?make ready? contractor to submit evidence of adherence to ChargePoint?s standards and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Plus Block.</t>
  </si>
  <si>
    <t>EXPP-BLOCK-INSTALL-COMMISSIONING</t>
  </si>
  <si>
    <t>EXPP Hardware</t>
  </si>
  <si>
    <t>The Power Block is the physical enclosure for Power Modules. A Power Block can hold up to 5 Power Modules, Power Modules sold separately. EXPP-BLOCK-200A-PD is rated for 200A. The Power Block Mounting Kit (EXPP-BLOCK-CMT) is required but not included.</t>
  </si>
  <si>
    <t>EXPP-PB1000-200A-PD</t>
  </si>
  <si>
    <t>BUY AMERICA FHWA compliant. The Power Block is the physical enclosure for Power Modules. A Power Block can hold up to 5 Power Modules, Power Modules sold separately. EXPP-PB0001-200A-PD-FTA is rated for 200A.</t>
  </si>
  <si>
    <t>EXPP-PB1000-200A-PD-FTA</t>
  </si>
  <si>
    <t>The Power Block is the physical enclosure for Power Modules. A Power Block can hold up to 5 Power Modules, Power Modules sold separately. EXPP-BLOCK-250A-PD is rated for 250A. The Power Block Mounting Kit (EXPP-BLOCK-CMT) is required but not included.</t>
  </si>
  <si>
    <t>EXPP-PB1000-250A-PD</t>
  </si>
  <si>
    <t>The Power Block is the physical enclosure for Power Modules. A Power Block can hold up to 5 Power Modules, Power Modules sold separately. EXPP-BLOCK-350A-PD is rated for 350A. The Power Block Mounting Kit (EXPP-BLOCK-CMT) is required but not included.</t>
  </si>
  <si>
    <t>BUY AMERICA FHWA compliant. The Power Block is the physical enclosure for Power Modules. A Power Block can hold up to 5 Power Modules, Power Modules sold separately. EXPP-PB0001-350A-PD-FTA is rated for 350A.</t>
  </si>
  <si>
    <t>EXPP-PB1000-350A-PD-FTA</t>
  </si>
  <si>
    <t>The Power Block is the physical enclosure for Power Modules. A Power Block can hold up to 5 Power Modules, Power Modules sold separately. EXPP-BLOCK-500A-PD is rated for 500A. The Power Block Mounting Kit (EXPP-BLOCK-CMT) is required but not included.</t>
  </si>
  <si>
    <t>EXPP-PB1000-500A-PD</t>
  </si>
  <si>
    <t>This service includes on-site validation of electrical capacity,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Plus Power Link station.</t>
  </si>
  <si>
    <t>EXPP-PL1000-COMMISSIONING</t>
  </si>
  <si>
    <t>This service includes both the Installation and Commissioning of the Express Plus Power Link charging station. Customers must work with their contractor to perform all construction (the ?make ready?) up to the point where the station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?make ready?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Express(more...)</t>
  </si>
  <si>
    <t>EXPP-PL1000-INSTALL-COMMISSIONING</t>
  </si>
  <si>
    <t>BUY AMERICA FTA compliant. Express Plus Power Link PL1000 series, North America, 1x CCS1 200A 4.5m cable, 1 Holster, 2.4m Cable management kit, Pedestal, 200mm (8") Touch Display, RFID reader, Cellular/WiFi, UL listed, Single input, 1 year warranty. Requires at least one Power Block with Power Modules.</t>
  </si>
  <si>
    <t>EXPP-PL1011B-2A1S1-FTA</t>
  </si>
  <si>
    <t>Express Plus Power Link PL1000 series, North America, 1x CCS1 350A 4.5m cable, 1 Holster, 2.4m Cable management kit, Pedestal, 200mm (8") Touch Display, ChargePoint signage, Contactless credit card and RFID reader, Cellular/WiFi, UL listed, 1 year warranty. Requires at least one Power Block with Power Modules</t>
  </si>
  <si>
    <t>EXPP-PL1011B-5A1S1</t>
  </si>
  <si>
    <t>Express Plus Power Link PL1000 series, North America, 1x CCS1 350A 4.5m cable, 1 Holster, 2.4m Cable management kit, Pedestal, 200mm (8") Touch Display, ChargePoint signage, Contactless credit card and RFID reader, Cellular/WiFi, UL listed, Maintenance switch, 1 year warranty. Requires at least one Power Block with Power Modules</t>
  </si>
  <si>
    <t>EXPP-PL1011B-5A1S1-MS</t>
  </si>
  <si>
    <t>Express Plus Power Link PL1000 series, North America, 1x CCS1 200A 4.5m cable, 1 Holster, 2.4m Cable management kit, Pedestal, RFID reader, Cellular/WiFi, UL listed, Single input, 1 year warranty. Requires at least one Power Block with Power Modules</t>
  </si>
  <si>
    <t>EXPP-PL1011X-2A1S1</t>
  </si>
  <si>
    <t>BUY AMERICA FTA compliant. Express Plus Power Link PL1000 series, North America, 1x CCS1 200A 4.5m cable, 1 Holster, 2.4m Cable management kit, Pedestal, RFID reader, Cellular/WiFi, UL listed, Single input, 1 year warranty. Requires at least one Power Block with Power Modules.</t>
  </si>
  <si>
    <t>EXPP-PL1011X-2A1S1-FTA</t>
  </si>
  <si>
    <t>Express Plus Power Link PL1000 series, North America, 1x CCS1 200A 4.5m cable, 1 Holster, 2.4m Cable management kit, Pedestal, RFID reader, Cellular/WiFi, UL listed, Single input, Maintenance switch, 1 year warranty. Requires at least one Power Block with Power Modules</t>
  </si>
  <si>
    <t>EXPP-PL1011X-2A1S1-MS</t>
  </si>
  <si>
    <t>BUY AMERICA FTA compliant. Express Plus Power Link PL1000 series, North America, 1x CCS1 200A 4.5m cable, 1 Holster, 2.4m Cable management kit, Pedestal, RFID reader, Cellular/WiFi, UL listed, Single input, Maintenance switch, 1 year warranty. Requires at least one Power Block with Power Modules.</t>
  </si>
  <si>
    <t>EXPP-PL1011X-2A1S1-MS-FTA</t>
  </si>
  <si>
    <t>Express Plus Power Link PL1000 series, North America, 1x CCS1 350A 4.5m cable, 1 Holster, 2.4m Cable management kit, Pedestal, RFID reader, Cellular/WiFi, UL listed, Single input, 1 year warranty. Requires at least one Power Block with Power Modules</t>
  </si>
  <si>
    <t>EXPP-PL1011X-5A1S1</t>
  </si>
  <si>
    <t>BUY AMERICA FTA compliant. Express Plus Power Link PL1000 series, North America, 1x CCS1 350A 4.5m cable, 1 Holster, 2.4m Cable management kit, Pedestal, RFID reader, Cellular/WiFi, UL listed, Single input, 1 year warranty. Requires at least one Power Block with Power Modules</t>
  </si>
  <si>
    <t>EXPP-PL1011X-5A1S1-FTA</t>
  </si>
  <si>
    <t>Express Plus Power Link PL1000 series, North America, 1x CCS1 350A 4.5m cable, 1 Holster, 2.4m Cable management kit, Pedestal, RFID reader, Cellular/WiFi, UL listed, Single input, Maintenance switch, 1 year warranty. Requires at least one Power Block with Power Modules</t>
  </si>
  <si>
    <t>EXPP-PL1011X-5A1S1-MS</t>
  </si>
  <si>
    <t>BUY AMERICA FTA compliant. Express Plus Power Link PL1000 series, North America, 1x CCS1 350A 4.5m cable, 1 Holster, 2.4m Cable management kit, Pedestal, RFID reader, Cellular/WiFi, UL listed, Single input, Maintenance switch, 1 year warranty. Requires at least one Power Block with Power Modules</t>
  </si>
  <si>
    <t>EXPP-PL1011X-5A1S1-MS-FTA</t>
  </si>
  <si>
    <t>BUY AMERICA FTA compliant. Express Plus Power Link PL1000 series, North America, 2x CCS1 200A 4.5m cable, 2 Holsters, 2.4m Cable management kit, Pedestal, 200mm (8") Touch Display, RFID reader, Cellular/WiFi, UL listed, Single input, 1 year warranty. Requires at least one Power Block with Power Modules</t>
  </si>
  <si>
    <t>EXPP-PL1021B-2A1S1-2A1S1-FTA</t>
  </si>
  <si>
    <t>Express Plus Power Link PL1000 series, North America, 1x CCS1 350A 4.5m cable, 1x CHAdeMO 200A 4.5m cable, 2 Holsters, 2.4m Cable management kit, Pedestal, 200mm (8") Touch Display, ChargePoint signage, Contactless credit card and RFID reader, Cellular/WiFi, UL listed, Single input, 1 year warranty. Requires at least one Power Block with Power Modules</t>
  </si>
  <si>
    <t>EXPP-PL1021B-5A1S1-2A3S1</t>
  </si>
  <si>
    <t>Express Plus Power Link PL1000 series, North America, 1x CCS1 350A 4.5m cable, 1x CHAdeMO 200A 4.5m cable, 2 Holsters, 2.4m Cable management kit, Pedestal, 200mm (8") Touch Display, ChargePoint signage, Contactless credit card and RFID reader, Cellular/WiFi, UL listed, Single input, Maintenance switch, 1 year warranty. Requires at least one Power Block with Power Modules</t>
  </si>
  <si>
    <t>EXPP-PL1021B-5A1S1-2A3S1-MS</t>
  </si>
  <si>
    <t>Express Plus Power Link PL1000 series, North America, 2x CCS1 200A 4.5m cable, 2 Holsters, 2.4m Cable management kit, Pedestal, RFID reader, Cellular/WiFi, UL listed, Single input, 1 year warranty. Requires at least one Power Block with Power Modules</t>
  </si>
  <si>
    <t>EXPP-PL1021X-2A1S1-2A1S1</t>
  </si>
  <si>
    <t>BUY AMERICA FTA compliant. Express Plus Power Link PL1000 series, North America, 2x CCS1 200A 4.5m cable, 2 Holsters, 2.4m Cable management kit, Pedestal, RFID reader, Cellular/WiFi, UL listed, Single input, 1 year warranty. Requires at least one Power Block with Power Modules</t>
  </si>
  <si>
    <t>EXPP-PL1021X-2A1S1-2A1S1-FTA</t>
  </si>
  <si>
    <t>Express Plus Power Link PL1000 series, North America, 2x CCS1 200A 4.5m cable, 2 Holsters, 2.4m Cable management kit, Pedestal, RFID reader, Cellular/WiFi, UL listed, Single input, Maintenance switch, 1 year warranty. Requires at least one Power Block with Power Modules</t>
  </si>
  <si>
    <t>EXPP-PL1021X-2A1S1-2A1S1-MS</t>
  </si>
  <si>
    <t>BUY AMERICA FTA compliant. Express Plus Power Link PL1000 series, North America, 2x CCS1 200A 4.5m cable, 2 Holsters, 2.4m Cable management kit, Pedestal, RFID reader, Cellular/WiFi, UL listed, Single input, Maintenance switch, 1 year warranty. Requires at least one Power Block with Power Modules</t>
  </si>
  <si>
    <t>EXPP-PL1021X-2A1S1-2A1S1-MS-FTA</t>
  </si>
  <si>
    <t>Express Plus Power Link PL1000 series, North America, 1x CCS1 350A 4.5m cable, 1x CCS2 300A 4.5m cable, 2 Holsters, 2.4m Cable management kit, Pedestal, RFID reader, Cellular/WiFi, not UL listed, Single input, 1 year warranty. Requires at least one Power Block with Power Modules</t>
  </si>
  <si>
    <t>EXPP-PL1021X-5A1S1-4A1S1</t>
  </si>
  <si>
    <t>Express Plus Power Link PL1000 series, North America, 2x CCS1 350A 4.5m cable, 2 Holsters, 2.4m Cable management kit, Pedestal, RFID reader, Cellular/WiFi, UL listed, Single input, 1 year warranty. Requires at least one Power Block with Power Modules</t>
  </si>
  <si>
    <t>EXPP-PL1021X-5A1S1-5A1S1</t>
  </si>
  <si>
    <t>BUY AMERICA FTA compliant. Express Plus Power Link PL1000 series, North America, 2x CCS1 350A 4.5m cable, 2 Holsters, 2.4m Cable management kit, Pedestal, RFID reader, Cellular/WiFi, UL listed, Single input, 1 year warranty. Requires at least one Power Block with Power Modules</t>
  </si>
  <si>
    <t>EXPP-PL1021X-5A1S1-5A1S1-FTA</t>
  </si>
  <si>
    <t>Express Plus Power Link PL1000 series, North America, 2x CCS1 350A 4.5m cable, 2 Holsters, 2.4m Cable management kit, Pedestal, RFID reader, Cellular/WiFi, UL listed, Single input, Maintenance switch, 1 year warranty. Requires at least one Power Block with Power Modules</t>
  </si>
  <si>
    <t>EXPP-PL1021X-5A1S1-5A1S1-MS</t>
  </si>
  <si>
    <t>BUY AMERICA FTA compliant. Express Plus Power Link PL1000 series, North America, 2x CCS1 350A 4.5m cable, 2 Holsters, 2.4m Cable management kit, Pedestal, RFID reader, Cellular/WiFi, UL listed, Single input, Maintenance switch, 1 year warranty. Requires at least one Power Block with Power Modules</t>
  </si>
  <si>
    <t>EXPP-PL1021X-5A1S1-5A1S1-MS-FTA</t>
  </si>
  <si>
    <t>Powerflex (discontinued)</t>
  </si>
  <si>
    <t>Discontinued</t>
  </si>
  <si>
    <t>Enel/JuiceBox</t>
  </si>
  <si>
    <t>Blink/Semaconnect</t>
  </si>
  <si>
    <t>Enphase/Clippercreek</t>
  </si>
  <si>
    <t xml:space="preserve">Warranty $60.00/year to a maximum of 4 additional years bringing total warranty to 5-years for $300.00. </t>
  </si>
  <si>
    <t>$60.00/year</t>
  </si>
  <si>
    <t>Warranty $80.00/year to a maximum of 4 additional years bringing total warranty to 5-years for $400.00</t>
  </si>
  <si>
    <t>$80.00/year</t>
  </si>
  <si>
    <t xml:space="preserve">$80.00/year </t>
  </si>
  <si>
    <t>$661.25/year</t>
  </si>
  <si>
    <t xml:space="preserve">Warranty on version 3, 50kW SDCFC  $575 per year for 4 additional years. Total 5 year cost = $2,300 </t>
  </si>
  <si>
    <t>$575/year</t>
  </si>
  <si>
    <t>Warranty on version 3, 100kW SDCFC  $775 per year for 4 additional years.  Total 5 year cost = $3,100</t>
  </si>
  <si>
    <t>$775/year</t>
  </si>
  <si>
    <t>Opconnect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</si>
</sst>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_-&quot;$&quot;* #,##0.00_-;\-&quot;$&quot;* #,##0.00_-;_-&quot;$&quot;* &quot;-&quot;??_-;_-@_-"/>
    <numFmt numFmtId="166" formatCode="_-[$$-409]* #,##0.00_ ;_-[$$-409]* \-#,##0.00\ ;_-[$$-409]* &quot;-&quot;??_ ;_-@_ "/>
    <numFmt numFmtId="167" formatCode="_([$$-409]* #,##0.00_);_([$$-409]* \(#,##0.00\);_([$$-409]* &quot;-&quot;??_);_(@_)"/>
    <numFmt numFmtId="168" formatCode="&quot;$&quot;#,##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b/>
      <sz val="11"/>
      <color theme="1"/>
      <name val="Calibri"/>
      <family val="2"/>
      <scheme val="minor"/>
    </font>
    <font>
      <sz val="11"/>
      <name val="Calibri"/>
      <family val="2"/>
    </font>
    <font>
      <sz val="10"/>
      <name val="Calibri"/>
      <family val="2"/>
    </font>
    <font>
      <sz val="11"/>
      <color rgb="FF000000"/>
      <name val="Calibri"/>
      <family val="2"/>
    </font>
    <font>
      <sz val="11"/>
      <color theme="1"/>
      <name val="Calibri"/>
      <family val="2"/>
    </font>
    <font>
      <sz val="12"/>
      <color theme="1"/>
      <name val="Calibri"/>
      <family val="2"/>
    </font>
    <font>
      <sz val="12"/>
      <color theme="1"/>
      <name val="Calibri"/>
      <family val="2"/>
      <scheme val="minor"/>
    </font>
    <font>
      <sz val="10"/>
      <color rgb="FF000000"/>
      <name val="Arial"/>
      <family val="2"/>
    </font>
    <font>
      <sz val="10"/>
      <color theme="1"/>
      <name val="Arial"/>
      <family val="2"/>
    </font>
    <font>
      <sz val="10"/>
      <color theme="1"/>
      <name val="Calibri"/>
      <family val="2"/>
    </font>
    <font>
      <sz val="9"/>
      <color theme="1"/>
      <name val="Calibri"/>
      <family val="2"/>
    </font>
    <font>
      <sz val="9"/>
      <name val="Calibri"/>
      <family val="2"/>
    </font>
    <font>
      <b/>
      <sz val="11"/>
      <color theme="1"/>
      <name val="Calibri"/>
      <family val="2"/>
    </font>
    <font>
      <b/>
      <sz val="10"/>
      <color rgb="FFFF0000"/>
      <name val="Arial"/>
      <family val="2"/>
    </font>
    <font>
      <b/>
      <sz val="10"/>
      <color rgb="FF000000"/>
      <name val="Arial"/>
      <family val="2"/>
    </font>
    <font>
      <b/>
      <sz val="11"/>
      <color rgb="FF000000"/>
      <name val="Calibri"/>
      <family val="2"/>
    </font>
    <font>
      <sz val="11"/>
      <color indexed="8"/>
      <name val="Calibri"/>
      <family val="2"/>
      <scheme val="minor"/>
    </font>
    <font>
      <sz val="11"/>
      <color indexed="8"/>
      <name val="Calibri"/>
      <family val="2"/>
    </font>
    <font>
      <sz val="10"/>
      <color indexed="8"/>
      <name val="Arial"/>
      <family val="2"/>
    </font>
    <font>
      <sz val="8"/>
      <name val="Calibri"/>
      <family val="2"/>
      <scheme val="minor"/>
    </font>
    <font>
      <sz val="11"/>
      <color rgb="FF000000"/>
      <name val="Calibri"/>
      <family val="2"/>
      <scheme val="minor"/>
    </font>
    <font>
      <b/>
      <sz val="11"/>
      <color theme="0"/>
      <name val="Calibri"/>
      <family val="2"/>
      <scheme val="minor"/>
    </font>
    <font>
      <b/>
      <sz val="10"/>
      <name val="Calibri"/>
      <family val="2"/>
      <scheme val="minor"/>
    </font>
    <font>
      <sz val="11"/>
      <name val="Calibri"/>
      <family val="2"/>
      <scheme val="minor"/>
    </font>
    <font>
      <sz val="11"/>
      <color theme="1"/>
      <name val="Calibri"/>
      <scheme val="minor"/>
    </font>
    <font>
      <b/>
      <sz val="11"/>
      <name val="Calibri"/>
      <family val="2"/>
      <scheme val="minor"/>
    </font>
    <font>
      <sz val="9"/>
      <color theme="1"/>
      <name val="Helvetica"/>
      <family val="2"/>
    </font>
    <font>
      <i/>
      <sz val="9"/>
      <color theme="1"/>
      <name val="Helvetica"/>
      <family val="2"/>
    </font>
    <font>
      <sz val="9"/>
      <color theme="1"/>
      <name val="Helvetica"/>
    </font>
    <font>
      <sz val="9"/>
      <color rgb="FF000000"/>
      <name val="Arial"/>
      <family val="2"/>
    </font>
    <font>
      <sz val="8"/>
      <color theme="1"/>
      <name val="Arial"/>
      <family val="2"/>
    </font>
    <font>
      <strike/>
      <sz val="11"/>
      <color theme="1"/>
      <name val="Calibri"/>
      <family val="2"/>
      <scheme val="minor"/>
    </font>
  </fonts>
  <fills count="9">
    <fill>
      <patternFill patternType="none"/>
    </fill>
    <fill>
      <patternFill patternType="gray125"/>
    </fill>
    <fill>
      <patternFill patternType="solid">
        <fgColor theme="6" tint="0.79998168889431442"/>
        <bgColor theme="6" tint="0.79998168889431442"/>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bgColor theme="6"/>
      </patternFill>
    </fill>
    <fill>
      <patternFill patternType="solid">
        <fgColor theme="8" tint="0.79998168889431442"/>
        <bgColor indexed="64"/>
      </patternFill>
    </fill>
    <fill>
      <patternFill patternType="solid">
        <fgColor theme="5" tint="0.79998168889431442"/>
        <bgColor indexed="64"/>
      </patternFill>
    </fill>
  </fills>
  <borders count="3">
    <border>
      <left/>
      <right/>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s>
  <cellStyleXfs count="5">
    <xf numFmtId="0" fontId="0" fillId="0" borderId="0"/>
    <xf numFmtId="44" fontId="1" fillId="0" borderId="0" applyFont="0" applyFill="0" applyBorder="0" applyAlignment="0" applyProtection="0"/>
    <xf numFmtId="165" fontId="11" fillId="0" borderId="0" applyFont="0" applyFill="0" applyBorder="0" applyAlignment="0" applyProtection="0"/>
    <xf numFmtId="0" fontId="1" fillId="0" borderId="0"/>
    <xf numFmtId="0" fontId="3" fillId="0" borderId="0"/>
  </cellStyleXfs>
  <cellXfs count="236">
    <xf numFmtId="0" fontId="0" fillId="0" borderId="0" xfId="0"/>
    <xf numFmtId="0" fontId="0" fillId="0" borderId="0" xfId="0" applyFont="1" applyBorder="1" applyProtection="1">
      <protection locked="0"/>
    </xf>
    <xf numFmtId="0" fontId="4" fillId="0" borderId="0" xfId="0" applyFont="1" applyFill="1" applyAlignment="1" applyProtection="1">
      <alignment horizontal="left" wrapText="1"/>
      <protection locked="0"/>
    </xf>
    <xf numFmtId="0" fontId="5" fillId="0" borderId="0" xfId="0" applyFont="1" applyFill="1" applyAlignment="1" applyProtection="1">
      <alignment horizontal="left" wrapText="1"/>
      <protection locked="0"/>
    </xf>
    <xf numFmtId="0" fontId="4" fillId="0" borderId="0" xfId="0" applyFont="1" applyFill="1" applyAlignment="1" applyProtection="1">
      <alignment horizontal="left"/>
      <protection locked="0"/>
    </xf>
    <xf numFmtId="0" fontId="0" fillId="0" borderId="0" xfId="0" applyFont="1" applyBorder="1" applyAlignment="1" applyProtection="1">
      <alignment horizontal="center"/>
      <protection locked="0"/>
    </xf>
    <xf numFmtId="164" fontId="4" fillId="0" borderId="0" xfId="0" applyNumberFormat="1" applyFont="1" applyFill="1" applyAlignment="1" applyProtection="1">
      <alignment horizontal="center"/>
      <protection locked="0"/>
    </xf>
    <xf numFmtId="0" fontId="0" fillId="0" borderId="0" xfId="0" applyFont="1" applyFill="1" applyBorder="1" applyAlignment="1" applyProtection="1">
      <alignment horizontal="left"/>
      <protection locked="0"/>
    </xf>
    <xf numFmtId="0" fontId="0" fillId="0" borderId="0" xfId="0" applyFont="1" applyFill="1" applyBorder="1" applyAlignment="1" applyProtection="1">
      <alignment horizontal="left" vertical="center"/>
      <protection locked="0"/>
    </xf>
    <xf numFmtId="0" fontId="0" fillId="0" borderId="0" xfId="0" applyAlignment="1">
      <alignment horizontal="left"/>
    </xf>
    <xf numFmtId="0" fontId="2" fillId="0" borderId="0" xfId="0" applyFont="1" applyAlignment="1">
      <alignment wrapText="1"/>
    </xf>
    <xf numFmtId="0" fontId="2" fillId="0" borderId="0" xfId="0" applyFont="1" applyAlignment="1">
      <alignment vertical="top" wrapText="1"/>
    </xf>
    <xf numFmtId="0" fontId="2" fillId="0" borderId="0" xfId="0" applyFont="1" applyAlignment="1">
      <alignment horizontal="center" vertical="center" wrapText="1"/>
    </xf>
    <xf numFmtId="164" fontId="0" fillId="0" borderId="0" xfId="0" applyNumberFormat="1" applyFont="1" applyFill="1" applyAlignment="1" applyProtection="1">
      <alignment horizontal="center"/>
      <protection locked="0"/>
    </xf>
    <xf numFmtId="164" fontId="0" fillId="0" borderId="0" xfId="0" applyNumberFormat="1" applyFont="1" applyFill="1" applyAlignment="1" applyProtection="1">
      <alignment horizontal="left"/>
      <protection locked="0"/>
    </xf>
    <xf numFmtId="164" fontId="4" fillId="0" borderId="0" xfId="0" applyNumberFormat="1" applyFont="1" applyFill="1" applyAlignment="1" applyProtection="1">
      <alignment horizontal="left"/>
      <protection locked="0"/>
    </xf>
    <xf numFmtId="0" fontId="0" fillId="0" borderId="0" xfId="0" applyAlignment="1">
      <alignment wrapText="1"/>
    </xf>
    <xf numFmtId="0" fontId="0" fillId="0" borderId="0" xfId="0" applyAlignment="1">
      <alignment vertical="top" wrapText="1"/>
    </xf>
    <xf numFmtId="44" fontId="0" fillId="0" borderId="0" xfId="1" applyFont="1" applyFill="1"/>
    <xf numFmtId="167" fontId="0" fillId="0" borderId="0" xfId="0" applyNumberFormat="1"/>
    <xf numFmtId="0" fontId="0" fillId="0" borderId="0" xfId="0" applyAlignment="1">
      <alignment vertical="top"/>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wrapText="1"/>
      <protection locked="0"/>
    </xf>
    <xf numFmtId="16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64" fontId="0" fillId="0" borderId="0" xfId="0" applyNumberFormat="1" applyAlignment="1" applyProtection="1">
      <alignment horizontal="center" vertical="center"/>
      <protection locked="0"/>
    </xf>
    <xf numFmtId="0" fontId="0" fillId="0" borderId="0" xfId="0" applyAlignment="1" applyProtection="1">
      <alignment horizontal="center" vertical="center" wrapText="1"/>
      <protection locked="0"/>
    </xf>
    <xf numFmtId="164" fontId="1" fillId="0" borderId="0" xfId="0" applyNumberFormat="1" applyFont="1" applyAlignment="1" applyProtection="1">
      <alignment horizontal="center" vertical="center" wrapText="1"/>
      <protection locked="0"/>
    </xf>
    <xf numFmtId="0" fontId="25" fillId="0" borderId="0" xfId="0" applyFont="1" applyAlignment="1" applyProtection="1">
      <alignment horizontal="left" vertical="center" wrapText="1"/>
      <protection locked="0"/>
    </xf>
    <xf numFmtId="164" fontId="1" fillId="0" borderId="0" xfId="0" applyNumberFormat="1" applyFont="1" applyAlignment="1" applyProtection="1">
      <alignment horizontal="center" vertical="center"/>
      <protection locked="0"/>
    </xf>
    <xf numFmtId="164" fontId="1" fillId="0" borderId="0" xfId="1" applyNumberFormat="1" applyFont="1" applyFill="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0" fillId="0" borderId="0" xfId="0" quotePrefix="1"/>
    <xf numFmtId="164" fontId="1" fillId="0" borderId="0" xfId="0" applyNumberFormat="1" applyFont="1" applyAlignment="1" applyProtection="1">
      <alignment horizontal="left"/>
      <protection locked="0"/>
    </xf>
    <xf numFmtId="0" fontId="1" fillId="0" borderId="0" xfId="0" applyFont="1" applyAlignment="1" applyProtection="1">
      <alignment horizontal="left"/>
      <protection locked="0"/>
    </xf>
    <xf numFmtId="44" fontId="0" fillId="0" borderId="0" xfId="0" applyNumberFormat="1"/>
    <xf numFmtId="0" fontId="27" fillId="0" borderId="0" xfId="4" applyFont="1" applyAlignment="1">
      <alignment horizontal="center" wrapText="1"/>
    </xf>
    <xf numFmtId="164" fontId="27" fillId="0" borderId="0" xfId="4" applyNumberFormat="1" applyFont="1" applyAlignment="1">
      <alignment horizontal="center" wrapText="1"/>
    </xf>
    <xf numFmtId="0" fontId="0" fillId="3" borderId="0" xfId="0" applyFill="1"/>
    <xf numFmtId="0" fontId="28" fillId="0" borderId="0" xfId="0" applyFont="1"/>
    <xf numFmtId="164" fontId="0" fillId="0" borderId="0" xfId="0" applyNumberFormat="1"/>
    <xf numFmtId="49" fontId="0" fillId="0" borderId="0" xfId="0" applyNumberFormat="1"/>
    <xf numFmtId="44" fontId="0" fillId="0" borderId="0" xfId="1" applyFont="1"/>
    <xf numFmtId="0" fontId="0" fillId="4" borderId="0" xfId="0" applyFill="1"/>
    <xf numFmtId="0" fontId="0" fillId="5" borderId="0" xfId="0" applyFill="1"/>
    <xf numFmtId="44" fontId="29" fillId="0" borderId="0" xfId="1" applyFont="1"/>
    <xf numFmtId="0" fontId="29" fillId="0" borderId="0" xfId="0" applyFont="1" applyAlignment="1">
      <alignment wrapText="1"/>
    </xf>
    <xf numFmtId="49" fontId="0" fillId="5" borderId="0" xfId="0" applyNumberFormat="1" applyFill="1"/>
    <xf numFmtId="49" fontId="0" fillId="4" borderId="0" xfId="0" applyNumberFormat="1" applyFill="1"/>
    <xf numFmtId="0" fontId="1" fillId="0" borderId="0" xfId="0" applyFont="1"/>
    <xf numFmtId="44" fontId="1" fillId="0" borderId="0" xfId="1" applyFont="1" applyFill="1"/>
    <xf numFmtId="0" fontId="26" fillId="6" borderId="1" xfId="0" applyFont="1" applyFill="1" applyBorder="1" applyAlignment="1">
      <alignment horizontal="center" vertical="center" wrapText="1"/>
    </xf>
    <xf numFmtId="0" fontId="26" fillId="6" borderId="2" xfId="0" applyFont="1" applyFill="1" applyBorder="1" applyAlignment="1">
      <alignment horizontal="center" vertical="center" wrapText="1"/>
    </xf>
    <xf numFmtId="164" fontId="30" fillId="7" borderId="2" xfId="0" applyNumberFormat="1" applyFont="1" applyFill="1" applyBorder="1" applyAlignment="1">
      <alignment horizontal="center" vertical="center" wrapText="1"/>
    </xf>
    <xf numFmtId="164" fontId="26" fillId="6" borderId="2" xfId="0" applyNumberFormat="1" applyFont="1" applyFill="1" applyBorder="1" applyAlignment="1">
      <alignment horizontal="center" vertical="center" wrapText="1"/>
    </xf>
    <xf numFmtId="164" fontId="26" fillId="6" borderId="2" xfId="0" applyNumberFormat="1" applyFont="1" applyFill="1" applyBorder="1" applyAlignment="1">
      <alignment horizontal="left" vertical="center" wrapText="1"/>
    </xf>
    <xf numFmtId="164" fontId="30" fillId="8" borderId="2" xfId="0" applyNumberFormat="1" applyFont="1" applyFill="1" applyBorder="1" applyAlignment="1">
      <alignment horizontal="left" vertical="center" wrapText="1"/>
    </xf>
    <xf numFmtId="0" fontId="9" fillId="2" borderId="1" xfId="0" applyFont="1" applyFill="1" applyBorder="1" applyAlignment="1">
      <alignment horizontal="left" wrapText="1"/>
    </xf>
    <xf numFmtId="0" fontId="2" fillId="2" borderId="2" xfId="0" applyFont="1" applyFill="1" applyBorder="1" applyAlignment="1">
      <alignment horizontal="center" wrapText="1"/>
    </xf>
    <xf numFmtId="0" fontId="2" fillId="2" borderId="2" xfId="0" applyFont="1" applyFill="1" applyBorder="1" applyAlignment="1">
      <alignment horizontal="center" vertical="center" wrapText="1"/>
    </xf>
    <xf numFmtId="0" fontId="2" fillId="2" borderId="2" xfId="0" applyFont="1" applyFill="1" applyBorder="1" applyAlignment="1">
      <alignment wrapText="1"/>
    </xf>
    <xf numFmtId="164" fontId="2" fillId="7" borderId="2" xfId="0" applyNumberFormat="1" applyFont="1" applyFill="1" applyBorder="1" applyAlignment="1">
      <alignment wrapText="1"/>
    </xf>
    <xf numFmtId="164" fontId="2" fillId="2" borderId="2" xfId="0" applyNumberFormat="1" applyFont="1" applyFill="1" applyBorder="1" applyAlignment="1">
      <alignment wrapText="1"/>
    </xf>
    <xf numFmtId="164" fontId="2" fillId="2" borderId="2" xfId="0" applyNumberFormat="1" applyFont="1" applyFill="1" applyBorder="1" applyAlignment="1">
      <alignment horizontal="left" wrapText="1"/>
    </xf>
    <xf numFmtId="164" fontId="2" fillId="8" borderId="2" xfId="0" applyNumberFormat="1" applyFont="1" applyFill="1" applyBorder="1" applyAlignment="1">
      <alignment horizontal="left" wrapText="1"/>
    </xf>
    <xf numFmtId="164" fontId="2" fillId="2" borderId="2" xfId="0" applyNumberFormat="1" applyFont="1" applyFill="1" applyBorder="1" applyAlignment="1">
      <alignment horizontal="center" wrapText="1"/>
    </xf>
    <xf numFmtId="0" fontId="0" fillId="0" borderId="1" xfId="0" applyBorder="1" applyAlignment="1">
      <alignment horizontal="left" wrapText="1"/>
    </xf>
    <xf numFmtId="0" fontId="0" fillId="0" borderId="2" xfId="0" applyBorder="1" applyAlignment="1">
      <alignment horizontal="center" wrapText="1"/>
    </xf>
    <xf numFmtId="0" fontId="0" fillId="0" borderId="2" xfId="0" applyBorder="1" applyAlignment="1">
      <alignment horizontal="left" wrapText="1"/>
    </xf>
    <xf numFmtId="0" fontId="0" fillId="0" borderId="2" xfId="0" applyBorder="1" applyAlignment="1">
      <alignment vertical="top" wrapText="1"/>
    </xf>
    <xf numFmtId="0" fontId="0" fillId="0" borderId="2" xfId="0" applyBorder="1" applyAlignment="1">
      <alignment horizontal="left" vertical="top" wrapText="1"/>
    </xf>
    <xf numFmtId="164" fontId="0" fillId="7" borderId="2" xfId="0" applyNumberFormat="1" applyFill="1" applyBorder="1" applyAlignment="1">
      <alignment horizontal="left" wrapText="1"/>
    </xf>
    <xf numFmtId="164" fontId="0" fillId="0" borderId="2" xfId="0" applyNumberFormat="1" applyBorder="1" applyAlignment="1">
      <alignment horizontal="left" wrapText="1"/>
    </xf>
    <xf numFmtId="164" fontId="0" fillId="8" borderId="2" xfId="0" applyNumberFormat="1" applyFill="1" applyBorder="1" applyAlignment="1">
      <alignment horizontal="left" wrapText="1"/>
    </xf>
    <xf numFmtId="164" fontId="0" fillId="0" borderId="2" xfId="0" applyNumberFormat="1" applyBorder="1" applyAlignment="1">
      <alignment horizontal="center" wrapText="1"/>
    </xf>
    <xf numFmtId="0" fontId="14" fillId="0" borderId="2" xfId="0" applyFont="1" applyBorder="1" applyAlignment="1">
      <alignment horizontal="left" wrapText="1"/>
    </xf>
    <xf numFmtId="0" fontId="0" fillId="2" borderId="1" xfId="0" applyFill="1" applyBorder="1" applyAlignment="1">
      <alignment horizontal="left" wrapText="1"/>
    </xf>
    <xf numFmtId="0" fontId="0" fillId="2" borderId="2" xfId="0" applyFill="1" applyBorder="1" applyAlignment="1">
      <alignment horizontal="center" wrapText="1"/>
    </xf>
    <xf numFmtId="0" fontId="0" fillId="2" borderId="2" xfId="0" applyFill="1" applyBorder="1" applyAlignment="1">
      <alignment horizontal="left" wrapText="1"/>
    </xf>
    <xf numFmtId="0" fontId="0" fillId="2" borderId="2" xfId="0" applyFill="1" applyBorder="1" applyAlignment="1">
      <alignment vertical="top" wrapText="1"/>
    </xf>
    <xf numFmtId="0" fontId="0" fillId="2" borderId="2" xfId="0" applyFill="1" applyBorder="1" applyAlignment="1">
      <alignment horizontal="left" vertical="top" wrapText="1"/>
    </xf>
    <xf numFmtId="164" fontId="0" fillId="2" borderId="2" xfId="0" applyNumberFormat="1" applyFill="1" applyBorder="1" applyAlignment="1">
      <alignment horizontal="left" wrapText="1"/>
    </xf>
    <xf numFmtId="164" fontId="0" fillId="2" borderId="2" xfId="0" applyNumberFormat="1" applyFill="1" applyBorder="1" applyAlignment="1">
      <alignment horizontal="center" wrapText="1"/>
    </xf>
    <xf numFmtId="0" fontId="14" fillId="2" borderId="2" xfId="0" applyFont="1" applyFill="1" applyBorder="1" applyAlignment="1">
      <alignment horizontal="left" wrapText="1"/>
    </xf>
    <xf numFmtId="37" fontId="0" fillId="0" borderId="2" xfId="0" applyNumberFormat="1" applyBorder="1" applyAlignment="1">
      <alignment horizontal="left" wrapText="1"/>
    </xf>
    <xf numFmtId="37" fontId="0" fillId="2" borderId="2" xfId="0" applyNumberFormat="1" applyFill="1" applyBorder="1" applyAlignment="1">
      <alignment horizontal="left" wrapText="1"/>
    </xf>
    <xf numFmtId="0" fontId="0" fillId="0" borderId="2" xfId="0" applyBorder="1" applyAlignment="1">
      <alignment wrapText="1"/>
    </xf>
    <xf numFmtId="0" fontId="0" fillId="2" borderId="2" xfId="0" applyFill="1" applyBorder="1" applyAlignment="1">
      <alignment wrapText="1"/>
    </xf>
    <xf numFmtId="49" fontId="3" fillId="0" borderId="2" xfId="0" applyNumberFormat="1" applyFont="1" applyBorder="1" applyAlignment="1">
      <alignment horizontal="left" vertical="top" wrapText="1"/>
    </xf>
    <xf numFmtId="49" fontId="13" fillId="0" borderId="2" xfId="0" applyNumberFormat="1" applyFont="1" applyBorder="1" applyAlignment="1">
      <alignment vertical="top" wrapText="1"/>
    </xf>
    <xf numFmtId="49" fontId="3" fillId="2" borderId="2" xfId="0" applyNumberFormat="1" applyFont="1" applyFill="1" applyBorder="1" applyAlignment="1">
      <alignment horizontal="left" vertical="top" wrapText="1"/>
    </xf>
    <xf numFmtId="49" fontId="13" fillId="2" borderId="2" xfId="0" applyNumberFormat="1" applyFont="1" applyFill="1" applyBorder="1" applyAlignment="1">
      <alignment vertical="top" wrapText="1"/>
    </xf>
    <xf numFmtId="1" fontId="0" fillId="2" borderId="2" xfId="0" applyNumberFormat="1" applyFill="1" applyBorder="1" applyAlignment="1">
      <alignment horizontal="left" wrapText="1"/>
    </xf>
    <xf numFmtId="1" fontId="0" fillId="0" borderId="2" xfId="0" applyNumberFormat="1" applyBorder="1" applyAlignment="1">
      <alignment horizontal="left" wrapText="1"/>
    </xf>
    <xf numFmtId="0" fontId="6" fillId="0" borderId="2" xfId="0" applyFont="1" applyBorder="1" applyAlignment="1">
      <alignment vertical="top" wrapText="1"/>
    </xf>
    <xf numFmtId="0" fontId="9" fillId="0" borderId="2" xfId="0" applyFont="1" applyBorder="1" applyAlignment="1">
      <alignment horizontal="left" vertical="center" wrapText="1"/>
    </xf>
    <xf numFmtId="0" fontId="6" fillId="2" borderId="2" xfId="0" applyFont="1" applyFill="1" applyBorder="1" applyAlignment="1">
      <alignment vertical="top" wrapText="1"/>
    </xf>
    <xf numFmtId="0" fontId="7" fillId="2" borderId="2" xfId="0" applyFont="1" applyFill="1" applyBorder="1" applyAlignment="1">
      <alignment horizontal="left" wrapText="1"/>
    </xf>
    <xf numFmtId="0" fontId="6" fillId="2" borderId="2" xfId="0" applyFont="1" applyFill="1" applyBorder="1" applyAlignment="1">
      <alignment horizontal="left" wrapText="1"/>
    </xf>
    <xf numFmtId="0" fontId="15" fillId="0" borderId="2" xfId="0" applyFont="1" applyBorder="1" applyAlignment="1">
      <alignment horizontal="left" wrapText="1"/>
    </xf>
    <xf numFmtId="44" fontId="10" fillId="0" borderId="2" xfId="0" applyNumberFormat="1" applyFont="1" applyBorder="1" applyAlignment="1">
      <alignment horizontal="left" wrapText="1"/>
    </xf>
    <xf numFmtId="44" fontId="10" fillId="2" borderId="2" xfId="0" applyNumberFormat="1" applyFont="1" applyFill="1" applyBorder="1" applyAlignment="1">
      <alignment horizontal="left" wrapText="1"/>
    </xf>
    <xf numFmtId="0" fontId="0" fillId="2" borderId="2" xfId="0" applyFill="1" applyBorder="1" applyAlignment="1">
      <alignment horizontal="left" vertical="center" wrapText="1"/>
    </xf>
    <xf numFmtId="49" fontId="0" fillId="0" borderId="2" xfId="0" applyNumberFormat="1" applyBorder="1" applyAlignment="1">
      <alignment vertical="top" wrapText="1"/>
    </xf>
    <xf numFmtId="49" fontId="0" fillId="2" borderId="2" xfId="0" applyNumberFormat="1" applyFill="1" applyBorder="1" applyAlignment="1">
      <alignment vertical="top" wrapText="1"/>
    </xf>
    <xf numFmtId="49" fontId="0" fillId="2" borderId="2" xfId="0" applyNumberFormat="1" applyFill="1" applyBorder="1" applyAlignment="1">
      <alignment horizontal="left" wrapText="1"/>
    </xf>
    <xf numFmtId="49" fontId="0" fillId="0" borderId="2" xfId="0" applyNumberFormat="1" applyBorder="1" applyAlignment="1">
      <alignment horizontal="left" wrapText="1"/>
    </xf>
    <xf numFmtId="0" fontId="31" fillId="2" borderId="2" xfId="0" applyFont="1" applyFill="1" applyBorder="1" applyAlignment="1">
      <alignment wrapText="1"/>
    </xf>
    <xf numFmtId="0" fontId="31" fillId="0" borderId="2" xfId="0" applyFont="1" applyBorder="1" applyAlignment="1">
      <alignment wrapText="1"/>
    </xf>
    <xf numFmtId="164" fontId="0" fillId="7" borderId="2" xfId="0" applyNumberFormat="1" applyFill="1" applyBorder="1" applyAlignment="1">
      <alignment horizontal="center" wrapText="1"/>
    </xf>
    <xf numFmtId="0" fontId="32" fillId="0" borderId="2" xfId="0" applyFont="1" applyBorder="1" applyAlignment="1">
      <alignment wrapText="1"/>
    </xf>
    <xf numFmtId="0" fontId="33" fillId="0" borderId="2" xfId="0" applyFont="1" applyBorder="1" applyAlignment="1">
      <alignment wrapText="1"/>
    </xf>
    <xf numFmtId="0" fontId="13" fillId="2" borderId="2" xfId="0" applyFont="1" applyFill="1" applyBorder="1" applyAlignment="1">
      <alignment vertical="top" wrapText="1"/>
    </xf>
    <xf numFmtId="168" fontId="13" fillId="2" borderId="2" xfId="1" applyNumberFormat="1" applyFont="1" applyFill="1" applyBorder="1" applyAlignment="1">
      <alignment horizontal="center" vertical="center" wrapText="1"/>
    </xf>
    <xf numFmtId="0" fontId="13" fillId="7" borderId="2" xfId="0" applyFont="1" applyFill="1" applyBorder="1" applyAlignment="1">
      <alignment horizontal="center" vertical="top" wrapText="1"/>
    </xf>
    <xf numFmtId="168" fontId="13" fillId="2" borderId="2" xfId="1" applyNumberFormat="1" applyFont="1" applyFill="1" applyBorder="1" applyAlignment="1">
      <alignment horizontal="left" vertical="center" wrapText="1"/>
    </xf>
    <xf numFmtId="0" fontId="13" fillId="0" borderId="2" xfId="0" applyFont="1" applyBorder="1" applyAlignment="1">
      <alignment vertical="top" wrapText="1"/>
    </xf>
    <xf numFmtId="168" fontId="13" fillId="0" borderId="2" xfId="1" applyNumberFormat="1" applyFont="1" applyBorder="1" applyAlignment="1">
      <alignment horizontal="center" vertical="center" wrapText="1"/>
    </xf>
    <xf numFmtId="168" fontId="13" fillId="0" borderId="2" xfId="1" applyNumberFormat="1" applyFont="1" applyBorder="1" applyAlignment="1">
      <alignment horizontal="left" vertical="center" wrapText="1"/>
    </xf>
    <xf numFmtId="0" fontId="0" fillId="0" borderId="1" xfId="0" applyBorder="1" applyAlignment="1">
      <alignment vertical="top" wrapText="1"/>
    </xf>
    <xf numFmtId="168" fontId="0" fillId="0" borderId="2" xfId="1" applyNumberFormat="1" applyFont="1" applyBorder="1" applyAlignment="1">
      <alignment horizontal="center" vertical="center" wrapText="1"/>
    </xf>
    <xf numFmtId="0" fontId="0" fillId="7" borderId="2" xfId="0" applyFill="1" applyBorder="1" applyAlignment="1">
      <alignment horizontal="center" vertical="top" wrapText="1"/>
    </xf>
    <xf numFmtId="168" fontId="0" fillId="0" borderId="2" xfId="1" applyNumberFormat="1" applyFont="1" applyBorder="1" applyAlignment="1">
      <alignment horizontal="left" vertical="center" wrapText="1"/>
    </xf>
    <xf numFmtId="0" fontId="0" fillId="2" borderId="1" xfId="0" applyFill="1" applyBorder="1" applyAlignment="1">
      <alignment vertical="top" wrapText="1"/>
    </xf>
    <xf numFmtId="0" fontId="0" fillId="0" borderId="2" xfId="0" applyBorder="1" applyAlignment="1">
      <alignment horizontal="left" vertical="center" wrapText="1"/>
    </xf>
    <xf numFmtId="0" fontId="28" fillId="2" borderId="2" xfId="0" applyFont="1" applyFill="1" applyBorder="1" applyAlignment="1">
      <alignment vertical="top" wrapText="1"/>
    </xf>
    <xf numFmtId="49" fontId="28" fillId="0" borderId="2" xfId="0" applyNumberFormat="1" applyFont="1" applyBorder="1" applyAlignment="1">
      <alignment horizontal="left" vertical="top" wrapText="1"/>
    </xf>
    <xf numFmtId="49" fontId="0" fillId="0" borderId="2" xfId="0" applyNumberFormat="1" applyBorder="1" applyAlignment="1">
      <alignment horizontal="left" vertical="top" wrapText="1"/>
    </xf>
    <xf numFmtId="44" fontId="0" fillId="0" borderId="2" xfId="0" applyNumberFormat="1" applyBorder="1" applyAlignment="1">
      <alignment horizontal="left" wrapText="1"/>
    </xf>
    <xf numFmtId="49" fontId="13" fillId="2" borderId="2" xfId="0" applyNumberFormat="1" applyFont="1" applyFill="1" applyBorder="1" applyAlignment="1">
      <alignment horizontal="left" vertical="top" wrapText="1"/>
    </xf>
    <xf numFmtId="49" fontId="13" fillId="0" borderId="2" xfId="0" applyNumberFormat="1" applyFont="1" applyBorder="1" applyAlignment="1">
      <alignment horizontal="left" vertical="top" wrapText="1"/>
    </xf>
    <xf numFmtId="0" fontId="7" fillId="0" borderId="2" xfId="0" applyFont="1" applyBorder="1" applyAlignment="1">
      <alignment horizontal="left" vertical="center" wrapText="1"/>
    </xf>
    <xf numFmtId="0" fontId="6" fillId="0" borderId="2" xfId="0" applyFont="1" applyBorder="1" applyAlignment="1">
      <alignment horizontal="left" wrapText="1"/>
    </xf>
    <xf numFmtId="0" fontId="16" fillId="2" borderId="2" xfId="0" applyFont="1" applyFill="1" applyBorder="1" applyAlignment="1">
      <alignment vertical="center" wrapText="1"/>
    </xf>
    <xf numFmtId="0" fontId="6" fillId="2" borderId="2" xfId="0" applyFont="1" applyFill="1" applyBorder="1" applyAlignment="1">
      <alignment wrapText="1"/>
    </xf>
    <xf numFmtId="164" fontId="6" fillId="2" borderId="2" xfId="0" applyNumberFormat="1" applyFont="1" applyFill="1" applyBorder="1" applyAlignment="1">
      <alignment horizontal="left" wrapText="1"/>
    </xf>
    <xf numFmtId="49" fontId="34" fillId="0" borderId="2" xfId="0" applyNumberFormat="1" applyFont="1" applyBorder="1" applyAlignment="1">
      <alignment vertical="center" wrapText="1"/>
    </xf>
    <xf numFmtId="0" fontId="35" fillId="0" borderId="2" xfId="0" applyFont="1" applyBorder="1" applyAlignment="1">
      <alignment vertical="top" wrapText="1"/>
    </xf>
    <xf numFmtId="0" fontId="6" fillId="0" borderId="2" xfId="0" applyFont="1" applyBorder="1" applyAlignment="1">
      <alignment wrapText="1"/>
    </xf>
    <xf numFmtId="164" fontId="6" fillId="0" borderId="2" xfId="0" applyNumberFormat="1" applyFont="1" applyBorder="1" applyAlignment="1">
      <alignment wrapText="1"/>
    </xf>
    <xf numFmtId="164" fontId="6" fillId="0" borderId="2" xfId="0" applyNumberFormat="1" applyFont="1" applyBorder="1" applyAlignment="1">
      <alignment horizontal="left" wrapText="1"/>
    </xf>
    <xf numFmtId="1" fontId="0" fillId="0" borderId="2" xfId="0" applyNumberFormat="1" applyBorder="1" applyAlignment="1">
      <alignment wrapText="1"/>
    </xf>
    <xf numFmtId="49" fontId="34" fillId="2" borderId="2" xfId="0" applyNumberFormat="1" applyFont="1" applyFill="1" applyBorder="1" applyAlignment="1">
      <alignment vertical="top" wrapText="1"/>
    </xf>
    <xf numFmtId="0" fontId="35" fillId="2" borderId="2" xfId="0" applyFont="1" applyFill="1" applyBorder="1" applyAlignment="1">
      <alignment vertical="top" wrapText="1"/>
    </xf>
    <xf numFmtId="164" fontId="6" fillId="2" borderId="2" xfId="0" applyNumberFormat="1" applyFont="1" applyFill="1" applyBorder="1" applyAlignment="1">
      <alignment wrapText="1"/>
    </xf>
    <xf numFmtId="1" fontId="0" fillId="2" borderId="2" xfId="0" applyNumberFormat="1" applyFill="1" applyBorder="1" applyAlignment="1">
      <alignment wrapText="1"/>
    </xf>
    <xf numFmtId="49" fontId="34" fillId="0" borderId="2" xfId="0" applyNumberFormat="1" applyFont="1" applyBorder="1" applyAlignment="1">
      <alignment vertical="top" wrapText="1"/>
    </xf>
    <xf numFmtId="0" fontId="16" fillId="2" borderId="2" xfId="0" applyFont="1" applyFill="1" applyBorder="1" applyAlignment="1">
      <alignment wrapText="1"/>
    </xf>
    <xf numFmtId="164" fontId="0" fillId="7" borderId="2" xfId="0" applyNumberFormat="1" applyFill="1" applyBorder="1" applyAlignment="1">
      <alignment wrapText="1"/>
    </xf>
    <xf numFmtId="0" fontId="14" fillId="0" borderId="2" xfId="0" applyFont="1" applyBorder="1" applyAlignment="1">
      <alignment vertical="top" wrapText="1"/>
    </xf>
    <xf numFmtId="0" fontId="15" fillId="0" borderId="2" xfId="0" applyFont="1" applyBorder="1" applyAlignment="1">
      <alignment horizontal="left" vertical="center" wrapText="1"/>
    </xf>
    <xf numFmtId="164" fontId="14" fillId="7" borderId="2" xfId="0" applyNumberFormat="1" applyFont="1" applyFill="1" applyBorder="1" applyAlignment="1">
      <alignment horizontal="left" wrapText="1"/>
    </xf>
    <xf numFmtId="0" fontId="14" fillId="2" borderId="2" xfId="0" applyFont="1" applyFill="1" applyBorder="1" applyAlignment="1">
      <alignment vertical="top" wrapText="1"/>
    </xf>
    <xf numFmtId="0" fontId="15" fillId="2" borderId="2" xfId="0" applyFont="1" applyFill="1" applyBorder="1" applyAlignment="1">
      <alignment horizontal="left" vertical="center" wrapText="1"/>
    </xf>
    <xf numFmtId="0" fontId="14" fillId="2" borderId="2" xfId="0" applyFont="1" applyFill="1" applyBorder="1" applyAlignment="1">
      <alignment wrapText="1"/>
    </xf>
    <xf numFmtId="0" fontId="15" fillId="2" borderId="2" xfId="0" applyFont="1" applyFill="1" applyBorder="1" applyAlignment="1">
      <alignment wrapText="1"/>
    </xf>
    <xf numFmtId="164" fontId="0" fillId="2" borderId="2" xfId="0" applyNumberFormat="1" applyFill="1" applyBorder="1" applyAlignment="1">
      <alignment wrapText="1"/>
    </xf>
    <xf numFmtId="0" fontId="6" fillId="2" borderId="1" xfId="0" applyFont="1" applyFill="1" applyBorder="1" applyAlignment="1">
      <alignment wrapText="1"/>
    </xf>
    <xf numFmtId="0" fontId="6" fillId="2" borderId="2" xfId="0" applyFont="1" applyFill="1" applyBorder="1" applyAlignment="1">
      <alignment horizontal="center" wrapText="1"/>
    </xf>
    <xf numFmtId="0" fontId="9" fillId="0" borderId="2" xfId="0" applyFont="1" applyBorder="1" applyAlignment="1">
      <alignment vertical="top" wrapText="1"/>
    </xf>
    <xf numFmtId="0" fontId="17" fillId="0" borderId="2" xfId="0" applyFont="1" applyBorder="1" applyAlignment="1">
      <alignment horizontal="left" wrapText="1"/>
    </xf>
    <xf numFmtId="0" fontId="8" fillId="2" borderId="2" xfId="0" applyFont="1" applyFill="1" applyBorder="1" applyAlignment="1">
      <alignment vertical="top" wrapText="1"/>
    </xf>
    <xf numFmtId="0" fontId="8" fillId="2" borderId="2" xfId="0" applyFont="1" applyFill="1" applyBorder="1" applyAlignment="1">
      <alignment horizontal="left" wrapText="1"/>
    </xf>
    <xf numFmtId="0" fontId="8" fillId="0" borderId="2" xfId="0" applyFont="1" applyBorder="1" applyAlignment="1">
      <alignment vertical="top" wrapText="1"/>
    </xf>
    <xf numFmtId="0" fontId="8" fillId="0" borderId="2" xfId="0" applyFont="1" applyBorder="1" applyAlignment="1">
      <alignment horizontal="left" wrapText="1"/>
    </xf>
    <xf numFmtId="0" fontId="8" fillId="2" borderId="2" xfId="0" applyFont="1" applyFill="1" applyBorder="1" applyAlignment="1">
      <alignment wrapText="1"/>
    </xf>
    <xf numFmtId="49" fontId="12" fillId="0" borderId="2" xfId="0" applyNumberFormat="1" applyFont="1" applyBorder="1" applyAlignment="1">
      <alignment wrapText="1"/>
    </xf>
    <xf numFmtId="0" fontId="13" fillId="2" borderId="2" xfId="0" applyFont="1" applyFill="1" applyBorder="1" applyAlignment="1">
      <alignment wrapText="1"/>
    </xf>
    <xf numFmtId="0" fontId="13" fillId="0" borderId="2" xfId="0" applyFont="1" applyBorder="1" applyAlignment="1">
      <alignment wrapText="1"/>
    </xf>
    <xf numFmtId="168" fontId="12" fillId="0" borderId="2" xfId="0" applyNumberFormat="1" applyFont="1" applyBorder="1" applyAlignment="1">
      <alignment horizontal="left" vertical="top" wrapText="1"/>
    </xf>
    <xf numFmtId="168" fontId="12" fillId="2" borderId="2" xfId="0" applyNumberFormat="1" applyFont="1" applyFill="1" applyBorder="1" applyAlignment="1">
      <alignment horizontal="left" vertical="top" wrapText="1"/>
    </xf>
    <xf numFmtId="0" fontId="13" fillId="0" borderId="2" xfId="0" applyFont="1" applyBorder="1" applyAlignment="1">
      <alignment horizontal="left" wrapText="1"/>
    </xf>
    <xf numFmtId="49" fontId="12" fillId="2" borderId="2" xfId="0" applyNumberFormat="1" applyFont="1" applyFill="1" applyBorder="1" applyAlignment="1">
      <alignment wrapText="1"/>
    </xf>
    <xf numFmtId="0" fontId="13" fillId="2" borderId="2" xfId="0" applyFont="1" applyFill="1" applyBorder="1" applyAlignment="1">
      <alignment horizontal="left" wrapText="1"/>
    </xf>
    <xf numFmtId="164" fontId="36" fillId="2" borderId="2" xfId="0" applyNumberFormat="1" applyFont="1" applyFill="1" applyBorder="1" applyAlignment="1">
      <alignment horizontal="left" wrapText="1"/>
    </xf>
    <xf numFmtId="49" fontId="19" fillId="2" borderId="2" xfId="0" applyNumberFormat="1" applyFont="1" applyFill="1" applyBorder="1" applyAlignment="1">
      <alignment wrapText="1"/>
    </xf>
    <xf numFmtId="49" fontId="12" fillId="0" borderId="2" xfId="0" applyNumberFormat="1" applyFont="1" applyBorder="1" applyAlignment="1">
      <alignment horizontal="left" wrapText="1"/>
    </xf>
    <xf numFmtId="49" fontId="12" fillId="2" borderId="2" xfId="0" applyNumberFormat="1" applyFont="1" applyFill="1" applyBorder="1" applyAlignment="1">
      <alignment horizontal="left" wrapText="1"/>
    </xf>
    <xf numFmtId="0" fontId="9" fillId="0" borderId="1" xfId="0" applyFont="1" applyBorder="1" applyAlignment="1">
      <alignment horizontal="left" wrapText="1"/>
    </xf>
    <xf numFmtId="164" fontId="10" fillId="0" borderId="2" xfId="0" applyNumberFormat="1" applyFont="1" applyBorder="1" applyAlignment="1">
      <alignment horizontal="left" wrapText="1"/>
    </xf>
    <xf numFmtId="164" fontId="10" fillId="2" borderId="2" xfId="0" applyNumberFormat="1" applyFont="1" applyFill="1" applyBorder="1" applyAlignment="1">
      <alignment horizontal="left" wrapText="1"/>
    </xf>
    <xf numFmtId="49" fontId="23" fillId="0" borderId="2" xfId="0" applyNumberFormat="1" applyFont="1" applyBorder="1" applyAlignment="1">
      <alignment wrapText="1"/>
    </xf>
    <xf numFmtId="49" fontId="23" fillId="0" borderId="2" xfId="0" applyNumberFormat="1" applyFont="1" applyBorder="1" applyAlignment="1">
      <alignment horizontal="left" wrapText="1"/>
    </xf>
    <xf numFmtId="49" fontId="23" fillId="2" borderId="2" xfId="0" applyNumberFormat="1" applyFont="1" applyFill="1" applyBorder="1" applyAlignment="1">
      <alignment wrapText="1"/>
    </xf>
    <xf numFmtId="49" fontId="23" fillId="2" borderId="2" xfId="0" applyNumberFormat="1" applyFont="1" applyFill="1" applyBorder="1" applyAlignment="1">
      <alignment horizontal="left" wrapText="1"/>
    </xf>
    <xf numFmtId="0" fontId="9" fillId="0" borderId="2" xfId="0" applyFont="1" applyBorder="1" applyAlignment="1">
      <alignment horizontal="left" wrapText="1"/>
    </xf>
    <xf numFmtId="0" fontId="9" fillId="2" borderId="2" xfId="0" applyFont="1" applyFill="1" applyBorder="1" applyAlignment="1">
      <alignment wrapText="1"/>
    </xf>
    <xf numFmtId="164" fontId="10" fillId="2" borderId="2" xfId="0" applyNumberFormat="1" applyFont="1" applyFill="1" applyBorder="1" applyAlignment="1">
      <alignment wrapText="1"/>
    </xf>
    <xf numFmtId="0" fontId="9" fillId="0" borderId="2" xfId="0" applyFont="1" applyBorder="1" applyAlignment="1">
      <alignment vertical="center" wrapText="1"/>
    </xf>
    <xf numFmtId="0" fontId="0" fillId="0" borderId="2" xfId="0" applyBorder="1" applyAlignment="1">
      <alignment horizontal="center" vertical="center" wrapText="1"/>
    </xf>
    <xf numFmtId="166" fontId="0" fillId="0" borderId="2" xfId="0" applyNumberFormat="1" applyBorder="1" applyAlignment="1">
      <alignment vertical="center" wrapText="1"/>
    </xf>
    <xf numFmtId="164" fontId="0" fillId="0" borderId="2" xfId="0" applyNumberFormat="1" applyBorder="1" applyAlignment="1">
      <alignment horizontal="left" vertical="center" wrapText="1"/>
    </xf>
    <xf numFmtId="0" fontId="0" fillId="2" borderId="2" xfId="0" applyFill="1" applyBorder="1" applyAlignment="1">
      <alignment vertical="center" wrapText="1"/>
    </xf>
    <xf numFmtId="0" fontId="0" fillId="2" borderId="2" xfId="0" applyFill="1" applyBorder="1" applyAlignment="1">
      <alignment horizontal="center" vertical="center" wrapText="1"/>
    </xf>
    <xf numFmtId="166" fontId="0" fillId="2" borderId="2" xfId="0" applyNumberFormat="1" applyFill="1" applyBorder="1" applyAlignment="1">
      <alignment vertical="center" wrapText="1"/>
    </xf>
    <xf numFmtId="164" fontId="0" fillId="2" borderId="2" xfId="0" applyNumberFormat="1" applyFill="1" applyBorder="1" applyAlignment="1">
      <alignment horizontal="left" vertical="center" wrapText="1"/>
    </xf>
    <xf numFmtId="0" fontId="0" fillId="0" borderId="2" xfId="0" applyBorder="1" applyAlignment="1">
      <alignment vertical="center" wrapText="1"/>
    </xf>
    <xf numFmtId="0" fontId="17" fillId="0" borderId="2" xfId="0" applyFont="1" applyBorder="1" applyAlignment="1">
      <alignment vertical="center" wrapText="1"/>
    </xf>
    <xf numFmtId="166" fontId="0" fillId="2" borderId="2" xfId="0" applyNumberFormat="1" applyFill="1" applyBorder="1" applyAlignment="1">
      <alignment wrapText="1"/>
    </xf>
    <xf numFmtId="0" fontId="17" fillId="2" borderId="2" xfId="0" applyFont="1" applyFill="1" applyBorder="1" applyAlignment="1">
      <alignment vertical="center" wrapText="1"/>
    </xf>
    <xf numFmtId="166" fontId="0" fillId="0" borderId="2" xfId="0" applyNumberFormat="1" applyBorder="1" applyAlignment="1">
      <alignment wrapText="1"/>
    </xf>
    <xf numFmtId="166" fontId="0" fillId="2" borderId="2" xfId="0" applyNumberFormat="1" applyFill="1" applyBorder="1" applyAlignment="1">
      <alignment horizontal="left" wrapText="1"/>
    </xf>
    <xf numFmtId="1" fontId="0" fillId="2" borderId="2" xfId="0" applyNumberFormat="1" applyFill="1" applyBorder="1" applyAlignment="1">
      <alignment horizontal="center" vertical="center" wrapText="1"/>
    </xf>
    <xf numFmtId="166" fontId="0" fillId="0" borderId="2" xfId="0" applyNumberFormat="1" applyBorder="1" applyAlignment="1">
      <alignment horizontal="left" wrapText="1"/>
    </xf>
    <xf numFmtId="1" fontId="0" fillId="0" borderId="2" xfId="0" applyNumberFormat="1" applyBorder="1" applyAlignment="1">
      <alignment horizontal="center" vertical="center" wrapText="1"/>
    </xf>
    <xf numFmtId="0" fontId="17" fillId="2" borderId="2" xfId="0" applyFont="1" applyFill="1" applyBorder="1" applyAlignment="1">
      <alignment wrapText="1"/>
    </xf>
    <xf numFmtId="0" fontId="17" fillId="0" borderId="2" xfId="0" applyFont="1" applyBorder="1" applyAlignment="1">
      <alignment wrapText="1"/>
    </xf>
    <xf numFmtId="0" fontId="8" fillId="2" borderId="2" xfId="0" applyFont="1" applyFill="1" applyBorder="1" applyAlignment="1">
      <alignment horizontal="center" vertical="center" wrapText="1"/>
    </xf>
    <xf numFmtId="164" fontId="0" fillId="7" borderId="2" xfId="0" applyNumberFormat="1" applyFill="1" applyBorder="1" applyAlignment="1">
      <alignment horizontal="center" vertical="center" wrapText="1"/>
    </xf>
    <xf numFmtId="164" fontId="0" fillId="0" borderId="2" xfId="0" applyNumberFormat="1" applyBorder="1" applyAlignment="1">
      <alignment horizontal="center" vertical="center" wrapText="1"/>
    </xf>
    <xf numFmtId="164" fontId="0" fillId="2" borderId="2" xfId="0" applyNumberFormat="1" applyFill="1" applyBorder="1" applyAlignment="1">
      <alignment horizontal="center" vertical="center" wrapText="1"/>
    </xf>
    <xf numFmtId="0" fontId="2" fillId="0" borderId="2" xfId="0" applyFont="1" applyBorder="1" applyAlignment="1">
      <alignment horizontal="center" vertical="center" wrapText="1"/>
    </xf>
    <xf numFmtId="164" fontId="0" fillId="0" borderId="2" xfId="0" applyNumberFormat="1" applyBorder="1" applyAlignment="1">
      <alignment wrapText="1"/>
    </xf>
    <xf numFmtId="0" fontId="21" fillId="2" borderId="2" xfId="0" applyFont="1" applyFill="1" applyBorder="1" applyAlignment="1">
      <alignment vertical="top" wrapText="1"/>
    </xf>
    <xf numFmtId="0" fontId="22" fillId="2" borderId="2" xfId="0" applyFont="1" applyFill="1" applyBorder="1" applyAlignment="1">
      <alignment vertical="center" wrapText="1"/>
    </xf>
    <xf numFmtId="164" fontId="21" fillId="7" borderId="2" xfId="1" applyNumberFormat="1" applyFont="1" applyFill="1" applyBorder="1" applyAlignment="1">
      <alignment horizontal="left" vertical="top" wrapText="1"/>
    </xf>
    <xf numFmtId="164" fontId="21" fillId="2" borderId="2" xfId="1" applyNumberFormat="1" applyFont="1" applyFill="1" applyBorder="1" applyAlignment="1">
      <alignment horizontal="left" vertical="top" wrapText="1"/>
    </xf>
    <xf numFmtId="0" fontId="21" fillId="0" borderId="2" xfId="0" applyFont="1" applyBorder="1" applyAlignment="1">
      <alignment vertical="top" wrapText="1"/>
    </xf>
    <xf numFmtId="0" fontId="22" fillId="0" borderId="2" xfId="0" applyFont="1" applyBorder="1" applyAlignment="1">
      <alignment vertical="center" wrapText="1"/>
    </xf>
    <xf numFmtId="164" fontId="21" fillId="0" borderId="2" xfId="1" applyNumberFormat="1" applyFont="1" applyBorder="1" applyAlignment="1">
      <alignment horizontal="left" vertical="top" wrapText="1"/>
    </xf>
    <xf numFmtId="0" fontId="9" fillId="2" borderId="2" xfId="0" applyFont="1" applyFill="1" applyBorder="1" applyAlignment="1">
      <alignment horizontal="left" wrapText="1"/>
    </xf>
    <xf numFmtId="0" fontId="9" fillId="2" borderId="2" xfId="0" applyFont="1" applyFill="1" applyBorder="1" applyAlignment="1">
      <alignment vertical="top" wrapText="1"/>
    </xf>
    <xf numFmtId="164" fontId="0" fillId="7" borderId="2" xfId="1" applyNumberFormat="1" applyFont="1" applyFill="1" applyBorder="1" applyAlignment="1">
      <alignment horizontal="left" wrapText="1"/>
    </xf>
    <xf numFmtId="164" fontId="0" fillId="2" borderId="2" xfId="1" applyNumberFormat="1" applyFont="1" applyFill="1" applyBorder="1" applyAlignment="1">
      <alignment horizontal="left" wrapText="1"/>
    </xf>
    <xf numFmtId="164" fontId="0" fillId="0" borderId="2" xfId="1" applyNumberFormat="1" applyFont="1" applyBorder="1" applyAlignment="1">
      <alignment horizontal="left" wrapText="1"/>
    </xf>
    <xf numFmtId="0" fontId="6" fillId="2" borderId="2" xfId="0" applyFont="1" applyFill="1" applyBorder="1" applyAlignment="1">
      <alignment horizontal="left" vertical="center" wrapText="1"/>
    </xf>
    <xf numFmtId="0" fontId="6" fillId="0" borderId="2" xfId="0" applyFont="1" applyBorder="1" applyAlignment="1">
      <alignment horizontal="left" vertical="center" wrapText="1"/>
    </xf>
    <xf numFmtId="0" fontId="21" fillId="2" borderId="2" xfId="0" applyFont="1" applyFill="1" applyBorder="1" applyAlignment="1">
      <alignment vertical="center" wrapText="1"/>
    </xf>
    <xf numFmtId="0" fontId="21" fillId="0" borderId="2" xfId="0" applyFont="1" applyBorder="1" applyAlignment="1">
      <alignment vertical="center" wrapText="1"/>
    </xf>
    <xf numFmtId="0" fontId="9" fillId="2" borderId="2" xfId="0" applyFont="1" applyFill="1" applyBorder="1" applyAlignment="1">
      <alignment horizontal="left" vertical="center" wrapText="1"/>
    </xf>
    <xf numFmtId="0" fontId="6" fillId="2" borderId="2" xfId="0" applyFont="1" applyFill="1" applyBorder="1" applyAlignment="1">
      <alignment horizontal="left" vertical="top" wrapText="1"/>
    </xf>
    <xf numFmtId="0" fontId="6" fillId="0" borderId="2" xfId="0" applyFont="1" applyBorder="1" applyAlignment="1">
      <alignment horizontal="left" vertical="top" wrapText="1"/>
    </xf>
  </cellXfs>
  <cellStyles count="5">
    <cellStyle name="Currency" xfId="1" builtinId="4"/>
    <cellStyle name="Currency 5" xfId="2" xr:uid="{00000000-0005-0000-0000-000001000000}"/>
    <cellStyle name="Normal" xfId="0" builtinId="0"/>
    <cellStyle name="Normal 2" xfId="3" xr:uid="{00000000-0005-0000-0000-000003000000}"/>
    <cellStyle name="Normal_Sheet1" xfId="4" xr:uid="{DA8FE4C5-131B-4C30-BE66-A59369FD1D82}"/>
  </cellStyles>
  <dxfs count="16">
    <dxf>
      <font>
        <strike val="0"/>
        <outline val="0"/>
        <shadow val="0"/>
        <u val="none"/>
        <vertAlign val="baseline"/>
        <name val="Calibri"/>
        <scheme val="minor"/>
      </font>
    </dxf>
    <dxf>
      <font>
        <strike val="0"/>
        <outline val="0"/>
        <shadow val="0"/>
        <u val="none"/>
        <vertAlign val="baseline"/>
        <name val="Calibri"/>
        <scheme val="minor"/>
      </font>
      <numFmt numFmtId="0" formatCode="General"/>
    </dxf>
    <dxf>
      <font>
        <strike val="0"/>
        <outline val="0"/>
        <shadow val="0"/>
        <u val="none"/>
        <vertAlign val="baseline"/>
        <name val="Calibri"/>
        <scheme val="minor"/>
      </font>
    </dxf>
    <dxf>
      <font>
        <strike val="0"/>
        <outline val="0"/>
        <shadow val="0"/>
        <u val="none"/>
        <vertAlign val="baseline"/>
        <name val="Calibri"/>
        <scheme val="minor"/>
      </font>
      <numFmt numFmtId="164" formatCode="&quot;$&quot;#,##0.00"/>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b/>
        <i val="0"/>
        <strike val="0"/>
        <condense val="0"/>
        <extend val="0"/>
        <outline val="0"/>
        <shadow val="0"/>
        <u val="none"/>
        <vertAlign val="baseline"/>
        <sz val="10"/>
        <color auto="1"/>
        <name val="Calibri"/>
        <scheme val="minor"/>
      </font>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31750</xdr:colOff>
      <xdr:row>0</xdr:row>
      <xdr:rowOff>19050</xdr:rowOff>
    </xdr:from>
    <xdr:to>
      <xdr:col>11</xdr:col>
      <xdr:colOff>12700</xdr:colOff>
      <xdr:row>20</xdr:row>
      <xdr:rowOff>76200</xdr:rowOff>
    </xdr:to>
    <xdr:sp macro="" textlink="">
      <xdr:nvSpPr>
        <xdr:cNvPr id="2" name="TextBox 1">
          <a:extLst>
            <a:ext uri="{FF2B5EF4-FFF2-40B4-BE49-F238E27FC236}">
              <a16:creationId xmlns:a16="http://schemas.microsoft.com/office/drawing/2014/main" id="{71C1D25F-6E20-4CEF-B0D0-F35DD0A8DE7C}"/>
            </a:ext>
          </a:extLst>
        </xdr:cNvPr>
        <xdr:cNvSpPr txBox="1"/>
      </xdr:nvSpPr>
      <xdr:spPr>
        <a:xfrm>
          <a:off x="31750" y="19050"/>
          <a:ext cx="6686550" cy="3740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2000" b="1" u="sng">
            <a:solidFill>
              <a:schemeClr val="dk1"/>
            </a:solidFill>
            <a:effectLst/>
            <a:latin typeface="+mn-lt"/>
            <a:ea typeface="+mn-ea"/>
            <a:cs typeface="+mn-cs"/>
          </a:endParaRPr>
        </a:p>
        <a:p>
          <a:pPr algn="ctr"/>
          <a:r>
            <a:rPr lang="en-US" sz="2000" b="1" u="sng">
              <a:solidFill>
                <a:schemeClr val="dk1"/>
              </a:solidFill>
              <a:effectLst/>
              <a:latin typeface="+mn-lt"/>
              <a:ea typeface="+mn-ea"/>
              <a:cs typeface="+mn-cs"/>
            </a:rPr>
            <a:t>Electric Vehicle Supply Equipment (EVSE) 04016</a:t>
          </a:r>
        </a:p>
        <a:p>
          <a:pPr algn="ctr"/>
          <a:r>
            <a:rPr lang="en-US" sz="2000" b="1" u="sng">
              <a:solidFill>
                <a:schemeClr val="dk1"/>
              </a:solidFill>
              <a:effectLst/>
              <a:latin typeface="+mn-lt"/>
              <a:ea typeface="+mn-ea"/>
              <a:cs typeface="+mn-cs"/>
            </a:rPr>
            <a:t>Price</a:t>
          </a:r>
          <a:r>
            <a:rPr lang="en-US" sz="2000" b="1" u="sng" baseline="0">
              <a:solidFill>
                <a:schemeClr val="dk1"/>
              </a:solidFill>
              <a:effectLst/>
              <a:latin typeface="+mn-lt"/>
              <a:ea typeface="+mn-ea"/>
              <a:cs typeface="+mn-cs"/>
            </a:rPr>
            <a:t> List</a:t>
          </a:r>
        </a:p>
        <a:p>
          <a:pPr algn="ctr"/>
          <a:endParaRPr lang="en-US" sz="2000" b="1" u="sng" baseline="0">
            <a:solidFill>
              <a:schemeClr val="dk1"/>
            </a:solidFill>
            <a:effectLst/>
            <a:latin typeface="+mn-lt"/>
            <a:ea typeface="+mn-ea"/>
            <a:cs typeface="+mn-cs"/>
          </a:endParaRPr>
        </a:p>
        <a:p>
          <a:pPr algn="l"/>
          <a:endParaRPr lang="en-US" sz="2000" b="1" u="sng" baseline="0">
            <a:solidFill>
              <a:schemeClr val="dk1"/>
            </a:solidFill>
            <a:effectLst/>
            <a:latin typeface="+mn-lt"/>
            <a:ea typeface="+mn-ea"/>
            <a:cs typeface="+mn-cs"/>
          </a:endParaRPr>
        </a:p>
        <a:p>
          <a:pPr algn="l"/>
          <a:r>
            <a:rPr lang="en-US" sz="1800" b="1" u="sng" baseline="0">
              <a:solidFill>
                <a:schemeClr val="dk1"/>
              </a:solidFill>
              <a:effectLst/>
              <a:latin typeface="+mn-lt"/>
              <a:ea typeface="+mn-ea"/>
              <a:cs typeface="+mn-cs"/>
            </a:rPr>
            <a:t>Awarded Vendors:</a:t>
          </a:r>
          <a:endParaRPr lang="en-US" sz="2000" b="1" u="sng" baseline="0">
            <a:solidFill>
              <a:schemeClr val="dk1"/>
            </a:solidFill>
            <a:effectLst/>
            <a:latin typeface="+mn-lt"/>
            <a:ea typeface="+mn-ea"/>
            <a:cs typeface="+mn-cs"/>
          </a:endParaRPr>
        </a:p>
        <a:p>
          <a:pPr marL="342900" indent="-342900" algn="l">
            <a:buFont typeface="Arial" panose="020B0604020202020204" pitchFamily="34" charset="0"/>
            <a:buChar char="•"/>
          </a:pPr>
          <a:r>
            <a:rPr lang="en-US" sz="1400" b="0">
              <a:effectLst/>
            </a:rPr>
            <a:t>BROADBAND TELCOM POWER, INC. (</a:t>
          </a:r>
          <a:r>
            <a:rPr lang="en-US" sz="1400" b="0" u="sng">
              <a:effectLst/>
            </a:rPr>
            <a:t>BTC Power</a:t>
          </a:r>
          <a:r>
            <a:rPr lang="en-US" sz="1400" b="0">
              <a:effectLst/>
            </a:rPr>
            <a:t>)</a:t>
          </a:r>
        </a:p>
        <a:p>
          <a:pPr marL="342900" indent="-342900" algn="l">
            <a:buFont typeface="Arial" panose="020B0604020202020204" pitchFamily="34" charset="0"/>
            <a:buChar char="•"/>
          </a:pPr>
          <a:r>
            <a:rPr lang="en-US" sz="1400" b="0">
              <a:solidFill>
                <a:schemeClr val="dk1"/>
              </a:solidFill>
              <a:effectLst/>
              <a:latin typeface="+mn-lt"/>
              <a:ea typeface="+mn-ea"/>
              <a:cs typeface="+mn-cs"/>
            </a:rPr>
            <a:t>Moser Services Group (</a:t>
          </a:r>
          <a:r>
            <a:rPr lang="en-US" sz="1400" b="0" u="sng">
              <a:solidFill>
                <a:schemeClr val="dk1"/>
              </a:solidFill>
              <a:effectLst/>
              <a:latin typeface="+mn-lt"/>
              <a:ea typeface="+mn-ea"/>
              <a:cs typeface="+mn-cs"/>
            </a:rPr>
            <a:t>EV Connect</a:t>
          </a:r>
          <a:r>
            <a:rPr lang="en-US" sz="1400" b="0" baseline="0">
              <a:solidFill>
                <a:schemeClr val="dk1"/>
              </a:solidFill>
              <a:effectLst/>
              <a:latin typeface="+mn-lt"/>
              <a:ea typeface="+mn-ea"/>
              <a:cs typeface="+mn-cs"/>
            </a:rPr>
            <a:t>)</a:t>
          </a:r>
        </a:p>
        <a:p>
          <a:pPr marL="342900" indent="-342900" algn="l">
            <a:buFont typeface="Arial" panose="020B0604020202020204" pitchFamily="34" charset="0"/>
            <a:buChar char="•"/>
          </a:pPr>
          <a:r>
            <a:rPr lang="en-US" sz="1400" b="0">
              <a:effectLst/>
            </a:rPr>
            <a:t>ZECO SYSTEMS, INC. (</a:t>
          </a:r>
          <a:r>
            <a:rPr lang="en-US" sz="1400" b="0" u="sng">
              <a:effectLst/>
            </a:rPr>
            <a:t>Shell Recharge Solutions</a:t>
          </a:r>
          <a:r>
            <a:rPr lang="en-US" sz="1400" b="0">
              <a:effectLst/>
            </a:rPr>
            <a:t>)</a:t>
          </a:r>
        </a:p>
        <a:p>
          <a:pPr marL="342900" indent="-342900" algn="l">
            <a:buFont typeface="Arial" panose="020B0604020202020204" pitchFamily="34" charset="0"/>
            <a:buChar char="•"/>
          </a:pPr>
          <a:r>
            <a:rPr lang="en-US" sz="1400" b="0">
              <a:effectLst/>
            </a:rPr>
            <a:t>PUGET SOUND SOLAR LLC (</a:t>
          </a:r>
          <a:r>
            <a:rPr lang="en-US" sz="1400" b="0" u="sng">
              <a:effectLst/>
            </a:rPr>
            <a:t>PSS</a:t>
          </a:r>
          <a:r>
            <a:rPr lang="en-US" sz="1400" b="0">
              <a:effectLst/>
            </a:rPr>
            <a:t>)</a:t>
          </a:r>
        </a:p>
        <a:p>
          <a:pPr marL="342900" marR="0" lvl="0" indent="-34290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400" b="0">
              <a:solidFill>
                <a:schemeClr val="dk1"/>
              </a:solidFill>
              <a:effectLst/>
              <a:latin typeface="+mn-lt"/>
              <a:ea typeface="+mn-ea"/>
              <a:cs typeface="+mn-cs"/>
            </a:rPr>
            <a:t>Freewire Technologies Inc. (Freewire)</a:t>
          </a:r>
        </a:p>
        <a:p>
          <a:pPr marL="342900" indent="-342900" algn="l">
            <a:buFont typeface="Arial" panose="020B0604020202020204" pitchFamily="34" charset="0"/>
            <a:buChar char="•"/>
          </a:pPr>
          <a:endParaRPr lang="en-US" sz="1400" b="0" u="sng" baseline="0">
            <a:solidFill>
              <a:schemeClr val="dk1"/>
            </a:solidFill>
            <a:effectLst/>
            <a:latin typeface="+mn-lt"/>
            <a:ea typeface="+mn-ea"/>
            <a:cs typeface="+mn-cs"/>
          </a:endParaRPr>
        </a:p>
        <a:p>
          <a:pPr algn="ctr"/>
          <a:endParaRPr lang="en-US" sz="2000" b="1" u="sng"/>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9486F3-395A-4157-B53F-9B47D3D9C45D}" name="Table1" displayName="Table1" ref="A1:N114" totalsRowShown="0" headerRowDxfId="15" dataDxfId="14" headerRowCellStyle="Normal_Sheet1">
  <autoFilter ref="A1:N114" xr:uid="{909486F3-395A-4157-B53F-9B47D3D9C45D}"/>
  <tableColumns count="14">
    <tableColumn id="1" xr3:uid="{95CF8C1D-280B-4E4D-A122-469BDEA9B3EC}" name="ITEM #" dataDxfId="13"/>
    <tableColumn id="2" xr3:uid="{3C943BF0-E4B3-4786-9BF3-32E5B2B1873F}" name="COMPANY NAME" dataDxfId="12"/>
    <tableColumn id="3" xr3:uid="{C1F18266-AAB8-46BB-AFF3-E1BDA83496DE}" name="CATEGORY " dataDxfId="11"/>
    <tableColumn id="4" xr3:uid="{C4BDA5EC-B350-4402-B83E-611F68AFCB7D}" name="TYPE OF PRODUCT (EX. Type of Charger, hardware, software, etc. ) " dataDxfId="10"/>
    <tableColumn id="5" xr3:uid="{DCAE6ABD-6471-489C-8649-79499472E770}" name="PRODUCT NAME" dataDxfId="9"/>
    <tableColumn id="6" xr3:uid="{5C9825CB-9D93-409A-A3BA-0483E36BCAF9}" name="PRODUCT DESCRIPTION " dataDxfId="8"/>
    <tableColumn id="7" xr3:uid="{FDBF6D27-B9D6-4953-B723-85D960D0287D}" name="MODEL" dataDxfId="7"/>
    <tableColumn id="8" xr3:uid="{35957843-0D86-4400-918D-59F9AF55A6A6}" name="MANUFACTURER" dataDxfId="6"/>
    <tableColumn id="9" xr3:uid="{F3690B5B-658B-4584-B075-7230596574B5}" name="BRAND" dataDxfId="5"/>
    <tableColumn id="10" xr3:uid="{40B24F77-69AA-4BEE-8A54-A1A5BDFECC31}" name="PRODUCT CERTIFICATIONS" dataDxfId="4"/>
    <tableColumn id="11" xr3:uid="{7D6EE309-1126-425B-81C0-A9778A1AB250}" name="CONTRACT COST" dataDxfId="3"/>
    <tableColumn id="12" xr3:uid="{B5A9C099-F4CE-4352-81E9-35AF953AFF0E}" name="MSRP" dataDxfId="2"/>
    <tableColumn id="13" xr3:uid="{BF670CB4-1965-4F43-93E5-A69A03A82DDA}" name="# OF DAYS FOR DELIVERY AFTER ORDER RECEIPT " dataDxfId="1"/>
    <tableColumn id="14" xr3:uid="{287A27CD-180A-4F00-8EEE-F9D107162117}" name="NOTES FOR TO CUSTOMERS" dataDxfId="0"/>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95AEC-82B4-437E-9E6C-A699CE8B9A12}">
  <dimension ref="A1"/>
  <sheetViews>
    <sheetView workbookViewId="0"/>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
  <sheetViews>
    <sheetView workbookViewId="0">
      <selection activeCell="I11" sqref="I11"/>
    </sheetView>
  </sheetViews>
  <sheetFormatPr defaultColWidth="8.7265625" defaultRowHeight="14.5" x14ac:dyDescent="0.35"/>
  <cols>
    <col min="1" max="1" width="15.453125" customWidth="1"/>
    <col min="2" max="2" width="20.08984375" customWidth="1"/>
    <col min="3" max="3" width="46.1796875" customWidth="1"/>
    <col min="4" max="4" width="39.26953125" customWidth="1"/>
    <col min="5" max="5" width="33.453125" customWidth="1"/>
    <col min="6" max="6" width="15.453125" customWidth="1"/>
    <col min="7" max="7" width="16.453125" customWidth="1"/>
    <col min="9" max="9" width="81.54296875" customWidth="1"/>
    <col min="10" max="10" width="26.90625" customWidth="1"/>
    <col min="11" max="11" width="20.453125" customWidth="1"/>
    <col min="12" max="12" width="28.7265625" customWidth="1"/>
    <col min="13" max="13" width="19.81640625" customWidth="1"/>
  </cols>
  <sheetData>
    <row r="1" spans="1:14" s="11" customFormat="1" ht="105.75" customHeight="1" x14ac:dyDescent="0.35">
      <c r="A1" s="12" t="s">
        <v>0</v>
      </c>
      <c r="B1" s="12" t="s">
        <v>1</v>
      </c>
      <c r="C1" s="12" t="s">
        <v>2</v>
      </c>
      <c r="D1" s="12" t="s">
        <v>3</v>
      </c>
      <c r="E1" s="12" t="s">
        <v>4</v>
      </c>
      <c r="F1" s="12" t="s">
        <v>5</v>
      </c>
      <c r="G1" s="12" t="s">
        <v>6</v>
      </c>
      <c r="H1" s="12" t="s">
        <v>7</v>
      </c>
      <c r="I1" s="12" t="s">
        <v>8</v>
      </c>
      <c r="J1" s="12" t="s">
        <v>9</v>
      </c>
      <c r="K1" s="12" t="s">
        <v>10</v>
      </c>
      <c r="L1" s="12" t="s">
        <v>11</v>
      </c>
      <c r="M1" s="12" t="s">
        <v>12</v>
      </c>
    </row>
    <row r="2" spans="1:14" ht="15" customHeight="1" x14ac:dyDescent="0.35">
      <c r="A2" s="4" t="s">
        <v>13</v>
      </c>
      <c r="B2" s="4">
        <v>1</v>
      </c>
      <c r="C2" s="4" t="s">
        <v>14</v>
      </c>
      <c r="D2" s="2" t="s">
        <v>15</v>
      </c>
      <c r="E2" s="3" t="s">
        <v>16</v>
      </c>
      <c r="F2" s="4" t="s">
        <v>17</v>
      </c>
      <c r="G2" s="4" t="s">
        <v>13</v>
      </c>
      <c r="H2" s="4" t="s">
        <v>18</v>
      </c>
      <c r="I2" s="4" t="s">
        <v>19</v>
      </c>
      <c r="J2" s="14">
        <v>27795</v>
      </c>
      <c r="K2" s="13">
        <v>32700</v>
      </c>
      <c r="L2" s="4" t="s">
        <v>20</v>
      </c>
      <c r="M2" s="4"/>
      <c r="N2" s="5"/>
    </row>
    <row r="3" spans="1:14" ht="15" customHeight="1" x14ac:dyDescent="0.35">
      <c r="A3" s="4" t="s">
        <v>13</v>
      </c>
      <c r="B3" s="4">
        <v>1</v>
      </c>
      <c r="C3" s="4" t="s">
        <v>14</v>
      </c>
      <c r="D3" s="2" t="s">
        <v>15</v>
      </c>
      <c r="E3" s="3" t="s">
        <v>21</v>
      </c>
      <c r="F3" s="4" t="s">
        <v>22</v>
      </c>
      <c r="G3" s="4" t="s">
        <v>13</v>
      </c>
      <c r="H3" s="4" t="s">
        <v>18</v>
      </c>
      <c r="I3" s="4" t="s">
        <v>19</v>
      </c>
      <c r="J3" s="14">
        <v>35190</v>
      </c>
      <c r="K3" s="13">
        <v>41400</v>
      </c>
      <c r="L3" s="4" t="s">
        <v>20</v>
      </c>
      <c r="M3" s="4"/>
      <c r="N3" s="5"/>
    </row>
    <row r="4" spans="1:14" ht="15" customHeight="1" x14ac:dyDescent="0.35">
      <c r="A4" s="4" t="s">
        <v>13</v>
      </c>
      <c r="B4" s="4">
        <v>1</v>
      </c>
      <c r="C4" s="4" t="s">
        <v>14</v>
      </c>
      <c r="D4" s="2" t="s">
        <v>15</v>
      </c>
      <c r="E4" s="3" t="s">
        <v>23</v>
      </c>
      <c r="F4" s="4" t="s">
        <v>24</v>
      </c>
      <c r="G4" s="4" t="s">
        <v>13</v>
      </c>
      <c r="H4" s="4" t="s">
        <v>18</v>
      </c>
      <c r="I4" s="4" t="s">
        <v>19</v>
      </c>
      <c r="J4" s="14">
        <v>44200</v>
      </c>
      <c r="K4" s="13">
        <v>52000</v>
      </c>
      <c r="L4" s="4" t="s">
        <v>20</v>
      </c>
      <c r="M4" s="4"/>
      <c r="N4" s="5"/>
    </row>
    <row r="5" spans="1:14" ht="15" customHeight="1" x14ac:dyDescent="0.35">
      <c r="A5" s="4" t="s">
        <v>13</v>
      </c>
      <c r="B5" s="4">
        <v>1</v>
      </c>
      <c r="C5" s="4" t="s">
        <v>25</v>
      </c>
      <c r="D5" s="2" t="s">
        <v>26</v>
      </c>
      <c r="E5" s="3" t="s">
        <v>27</v>
      </c>
      <c r="F5" s="4" t="s">
        <v>28</v>
      </c>
      <c r="G5" s="4" t="s">
        <v>13</v>
      </c>
      <c r="H5" s="4" t="s">
        <v>18</v>
      </c>
      <c r="I5" s="4" t="s">
        <v>19</v>
      </c>
      <c r="J5" s="15">
        <v>22610</v>
      </c>
      <c r="K5" s="6">
        <v>26600</v>
      </c>
      <c r="L5" s="4" t="s">
        <v>20</v>
      </c>
      <c r="M5" s="4"/>
      <c r="N5" s="5"/>
    </row>
    <row r="6" spans="1:14" ht="15" customHeight="1" x14ac:dyDescent="0.35">
      <c r="A6" s="4" t="s">
        <v>13</v>
      </c>
      <c r="B6" s="4">
        <v>1</v>
      </c>
      <c r="C6" s="4" t="s">
        <v>29</v>
      </c>
      <c r="D6" s="2" t="s">
        <v>30</v>
      </c>
      <c r="E6" s="3" t="s">
        <v>31</v>
      </c>
      <c r="F6" s="4" t="s">
        <v>32</v>
      </c>
      <c r="G6" s="4" t="s">
        <v>13</v>
      </c>
      <c r="H6" s="4" t="s">
        <v>18</v>
      </c>
      <c r="I6" s="4" t="s">
        <v>19</v>
      </c>
      <c r="J6" s="15">
        <v>26690</v>
      </c>
      <c r="K6" s="6">
        <v>31400</v>
      </c>
      <c r="L6" s="4" t="s">
        <v>20</v>
      </c>
      <c r="M6" s="4"/>
      <c r="N6" s="5"/>
    </row>
    <row r="7" spans="1:14" ht="15" customHeight="1" x14ac:dyDescent="0.35">
      <c r="A7" s="4" t="s">
        <v>13</v>
      </c>
      <c r="B7" s="4">
        <v>1</v>
      </c>
      <c r="C7" s="4" t="s">
        <v>33</v>
      </c>
      <c r="D7" s="2" t="s">
        <v>34</v>
      </c>
      <c r="E7" s="3" t="s">
        <v>35</v>
      </c>
      <c r="F7" s="4" t="s">
        <v>36</v>
      </c>
      <c r="G7" s="4" t="s">
        <v>13</v>
      </c>
      <c r="H7" s="4" t="s">
        <v>18</v>
      </c>
      <c r="I7" s="4" t="s">
        <v>19</v>
      </c>
      <c r="J7" s="15">
        <v>29070</v>
      </c>
      <c r="K7" s="6">
        <v>34200</v>
      </c>
      <c r="L7" s="4" t="s">
        <v>20</v>
      </c>
      <c r="M7" s="4"/>
      <c r="N7" s="5"/>
    </row>
    <row r="8" spans="1:14" ht="15" customHeight="1" x14ac:dyDescent="0.35">
      <c r="A8" s="4" t="s">
        <v>13</v>
      </c>
      <c r="B8" s="8">
        <v>2</v>
      </c>
      <c r="C8" s="4" t="s">
        <v>37</v>
      </c>
      <c r="D8" s="2" t="s">
        <v>34</v>
      </c>
      <c r="E8" s="3" t="s">
        <v>38</v>
      </c>
      <c r="F8" s="4" t="s">
        <v>39</v>
      </c>
      <c r="G8" s="4" t="s">
        <v>13</v>
      </c>
      <c r="H8" s="4" t="s">
        <v>18</v>
      </c>
      <c r="I8" s="4" t="s">
        <v>40</v>
      </c>
      <c r="J8" s="15" t="s">
        <v>41</v>
      </c>
      <c r="K8" s="6">
        <v>40</v>
      </c>
      <c r="L8" s="4" t="s">
        <v>40</v>
      </c>
      <c r="M8" s="4"/>
      <c r="N8" s="1"/>
    </row>
    <row r="9" spans="1:14" ht="15" customHeight="1" x14ac:dyDescent="0.35">
      <c r="A9" s="4" t="s">
        <v>13</v>
      </c>
      <c r="B9" s="7">
        <v>3</v>
      </c>
      <c r="C9" s="4" t="s">
        <v>42</v>
      </c>
      <c r="D9" s="2" t="s">
        <v>40</v>
      </c>
      <c r="E9" s="3" t="s">
        <v>43</v>
      </c>
      <c r="F9" s="4" t="s">
        <v>44</v>
      </c>
      <c r="G9" s="4" t="s">
        <v>13</v>
      </c>
      <c r="H9" s="4" t="s">
        <v>18</v>
      </c>
      <c r="I9" s="4" t="s">
        <v>40</v>
      </c>
      <c r="J9" s="15">
        <f>K9*0.85</f>
        <v>2422.5</v>
      </c>
      <c r="K9" s="6">
        <v>2850</v>
      </c>
      <c r="L9" s="4" t="s">
        <v>40</v>
      </c>
      <c r="M9" s="4" t="s">
        <v>45</v>
      </c>
      <c r="N9" s="1"/>
    </row>
    <row r="10" spans="1:14" x14ac:dyDescent="0.35">
      <c r="J10" s="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80"/>
  <sheetViews>
    <sheetView topLeftCell="G1" zoomScaleNormal="100" workbookViewId="0">
      <selection activeCell="E8" sqref="E8"/>
    </sheetView>
  </sheetViews>
  <sheetFormatPr defaultColWidth="8.7265625" defaultRowHeight="14.5" x14ac:dyDescent="0.35"/>
  <cols>
    <col min="1" max="1" width="6.7265625" customWidth="1"/>
    <col min="2" max="2" width="47" bestFit="1" customWidth="1"/>
    <col min="3" max="3" width="14.453125" customWidth="1"/>
    <col min="4" max="4" width="47.453125" bestFit="1" customWidth="1"/>
    <col min="5" max="5" width="36.81640625" bestFit="1" customWidth="1"/>
    <col min="6" max="6" width="50" bestFit="1" customWidth="1"/>
    <col min="7" max="7" width="19.54296875" customWidth="1"/>
    <col min="8" max="8" width="17.54296875" customWidth="1"/>
    <col min="9" max="9" width="17.1796875" customWidth="1"/>
    <col min="10" max="10" width="24.54296875" bestFit="1" customWidth="1"/>
    <col min="11" max="11" width="18" style="44" customWidth="1"/>
    <col min="12" max="12" width="12.7265625" customWidth="1"/>
    <col min="13" max="13" width="13.54296875" customWidth="1"/>
    <col min="14" max="14" width="19.54296875" customWidth="1"/>
  </cols>
  <sheetData>
    <row r="1" spans="1:14" ht="39.5" x14ac:dyDescent="0.35">
      <c r="A1" s="40" t="s">
        <v>4093</v>
      </c>
      <c r="B1" s="40" t="s">
        <v>0</v>
      </c>
      <c r="C1" s="40" t="s">
        <v>1</v>
      </c>
      <c r="D1" s="40" t="s">
        <v>2</v>
      </c>
      <c r="E1" s="40" t="s">
        <v>3</v>
      </c>
      <c r="F1" s="40" t="s">
        <v>4</v>
      </c>
      <c r="G1" s="40" t="s">
        <v>5</v>
      </c>
      <c r="H1" s="40" t="s">
        <v>6</v>
      </c>
      <c r="I1" s="40" t="s">
        <v>7</v>
      </c>
      <c r="J1" s="40" t="s">
        <v>8</v>
      </c>
      <c r="K1" s="41" t="s">
        <v>9</v>
      </c>
      <c r="L1" s="40" t="s">
        <v>10</v>
      </c>
      <c r="M1" s="40" t="s">
        <v>11</v>
      </c>
      <c r="N1" s="40" t="s">
        <v>12</v>
      </c>
    </row>
    <row r="2" spans="1:14" x14ac:dyDescent="0.35">
      <c r="A2" s="42">
        <v>1</v>
      </c>
      <c r="B2" s="42" t="s">
        <v>4094</v>
      </c>
      <c r="C2" s="42" t="s">
        <v>4095</v>
      </c>
      <c r="D2" t="s">
        <v>4096</v>
      </c>
      <c r="E2" s="43" t="s">
        <v>4097</v>
      </c>
      <c r="F2" t="s">
        <v>4096</v>
      </c>
      <c r="G2" s="43" t="s">
        <v>53</v>
      </c>
      <c r="H2" t="s">
        <v>4098</v>
      </c>
      <c r="I2" t="s">
        <v>4098</v>
      </c>
      <c r="J2" t="s">
        <v>4099</v>
      </c>
      <c r="K2" s="44">
        <f>L2*88%</f>
        <v>5618.8</v>
      </c>
      <c r="L2" s="18">
        <v>6385</v>
      </c>
      <c r="M2" s="45" t="s">
        <v>4100</v>
      </c>
      <c r="N2" t="s">
        <v>4101</v>
      </c>
    </row>
    <row r="3" spans="1:14" x14ac:dyDescent="0.35">
      <c r="A3" s="42">
        <v>2</v>
      </c>
      <c r="B3" s="42" t="s">
        <v>4094</v>
      </c>
      <c r="C3" s="42" t="s">
        <v>4095</v>
      </c>
      <c r="D3" t="s">
        <v>4102</v>
      </c>
      <c r="E3" s="43" t="s">
        <v>4103</v>
      </c>
      <c r="F3" t="s">
        <v>4102</v>
      </c>
      <c r="G3" s="43" t="s">
        <v>57</v>
      </c>
      <c r="H3" t="s">
        <v>4098</v>
      </c>
      <c r="I3" t="s">
        <v>4098</v>
      </c>
      <c r="J3" t="s">
        <v>4099</v>
      </c>
      <c r="K3" s="44">
        <f t="shared" ref="K3:K7" si="0">L3*88%</f>
        <v>5618.8</v>
      </c>
      <c r="L3" s="18">
        <v>6385</v>
      </c>
      <c r="M3" s="45" t="s">
        <v>4100</v>
      </c>
      <c r="N3" t="s">
        <v>4101</v>
      </c>
    </row>
    <row r="4" spans="1:14" x14ac:dyDescent="0.35">
      <c r="A4" s="42">
        <v>3</v>
      </c>
      <c r="B4" s="42" t="s">
        <v>4094</v>
      </c>
      <c r="C4" s="42" t="s">
        <v>4095</v>
      </c>
      <c r="D4" t="s">
        <v>4104</v>
      </c>
      <c r="E4" s="43" t="s">
        <v>4105</v>
      </c>
      <c r="F4" t="s">
        <v>4104</v>
      </c>
      <c r="G4" s="43" t="s">
        <v>58</v>
      </c>
      <c r="H4" t="s">
        <v>4098</v>
      </c>
      <c r="I4" t="s">
        <v>4098</v>
      </c>
      <c r="J4" t="s">
        <v>4099</v>
      </c>
      <c r="K4" s="44">
        <f t="shared" si="0"/>
        <v>8087.2</v>
      </c>
      <c r="L4" s="18">
        <v>9190</v>
      </c>
      <c r="M4" s="45" t="s">
        <v>4100</v>
      </c>
      <c r="N4" t="s">
        <v>4101</v>
      </c>
    </row>
    <row r="5" spans="1:14" x14ac:dyDescent="0.35">
      <c r="A5" s="42">
        <v>4</v>
      </c>
      <c r="B5" s="42" t="s">
        <v>4094</v>
      </c>
      <c r="C5" s="42" t="s">
        <v>4095</v>
      </c>
      <c r="D5" t="s">
        <v>4106</v>
      </c>
      <c r="E5" s="43" t="s">
        <v>4107</v>
      </c>
      <c r="F5" t="s">
        <v>4106</v>
      </c>
      <c r="G5" s="43" t="s">
        <v>59</v>
      </c>
      <c r="H5" t="s">
        <v>4098</v>
      </c>
      <c r="I5" t="s">
        <v>4098</v>
      </c>
      <c r="J5" t="s">
        <v>4099</v>
      </c>
      <c r="K5" s="44">
        <f t="shared" si="0"/>
        <v>8087.2</v>
      </c>
      <c r="L5" s="18">
        <v>9190</v>
      </c>
      <c r="M5" s="45" t="s">
        <v>4100</v>
      </c>
      <c r="N5" t="s">
        <v>4101</v>
      </c>
    </row>
    <row r="6" spans="1:14" x14ac:dyDescent="0.35">
      <c r="A6" s="42">
        <v>5</v>
      </c>
      <c r="B6" s="42" t="s">
        <v>4094</v>
      </c>
      <c r="C6" s="42" t="s">
        <v>4095</v>
      </c>
      <c r="D6" t="s">
        <v>4104</v>
      </c>
      <c r="E6" s="43" t="s">
        <v>4108</v>
      </c>
      <c r="F6" t="s">
        <v>4104</v>
      </c>
      <c r="G6" s="43" t="s">
        <v>60</v>
      </c>
      <c r="H6" t="s">
        <v>4098</v>
      </c>
      <c r="I6" t="s">
        <v>4098</v>
      </c>
      <c r="J6" t="s">
        <v>4099</v>
      </c>
      <c r="K6" s="44">
        <f t="shared" si="0"/>
        <v>9209.2000000000007</v>
      </c>
      <c r="L6" s="18">
        <v>10465</v>
      </c>
      <c r="M6" s="45" t="s">
        <v>4100</v>
      </c>
      <c r="N6" t="s">
        <v>4101</v>
      </c>
    </row>
    <row r="7" spans="1:14" x14ac:dyDescent="0.35">
      <c r="A7" s="42">
        <v>6</v>
      </c>
      <c r="B7" s="42" t="s">
        <v>4094</v>
      </c>
      <c r="C7" s="42" t="s">
        <v>4095</v>
      </c>
      <c r="D7" t="s">
        <v>4106</v>
      </c>
      <c r="E7" s="43" t="s">
        <v>4109</v>
      </c>
      <c r="F7" t="s">
        <v>4106</v>
      </c>
      <c r="G7" s="43" t="s">
        <v>61</v>
      </c>
      <c r="H7" t="s">
        <v>4098</v>
      </c>
      <c r="I7" t="s">
        <v>4098</v>
      </c>
      <c r="J7" t="s">
        <v>4099</v>
      </c>
      <c r="K7" s="44">
        <f t="shared" si="0"/>
        <v>9209.2000000000007</v>
      </c>
      <c r="L7" s="18">
        <v>10465</v>
      </c>
      <c r="M7" s="45" t="s">
        <v>4100</v>
      </c>
      <c r="N7" t="s">
        <v>4101</v>
      </c>
    </row>
    <row r="8" spans="1:14" x14ac:dyDescent="0.35">
      <c r="A8" s="42">
        <v>7</v>
      </c>
      <c r="B8" s="42" t="s">
        <v>4094</v>
      </c>
      <c r="C8" s="42" t="s">
        <v>4110</v>
      </c>
      <c r="D8" t="s">
        <v>4111</v>
      </c>
      <c r="E8" s="43" t="s">
        <v>4112</v>
      </c>
      <c r="F8" s="43" t="s">
        <v>4113</v>
      </c>
      <c r="G8" s="43" t="s">
        <v>4114</v>
      </c>
      <c r="H8" t="s">
        <v>4098</v>
      </c>
      <c r="I8" t="s">
        <v>4098</v>
      </c>
      <c r="J8" t="s">
        <v>4099</v>
      </c>
      <c r="K8" s="46">
        <v>345</v>
      </c>
      <c r="L8" s="18">
        <v>345</v>
      </c>
      <c r="M8" s="45" t="s">
        <v>4100</v>
      </c>
    </row>
    <row r="9" spans="1:14" x14ac:dyDescent="0.35">
      <c r="A9" s="42">
        <v>8</v>
      </c>
      <c r="B9" s="42" t="s">
        <v>4094</v>
      </c>
      <c r="C9" s="42" t="s">
        <v>4110</v>
      </c>
      <c r="D9" t="s">
        <v>4115</v>
      </c>
      <c r="E9" s="43" t="s">
        <v>4112</v>
      </c>
      <c r="F9" s="43" t="s">
        <v>4116</v>
      </c>
      <c r="G9" s="43" t="s">
        <v>4117</v>
      </c>
      <c r="H9" t="s">
        <v>4098</v>
      </c>
      <c r="I9" t="s">
        <v>4098</v>
      </c>
      <c r="J9" t="s">
        <v>4099</v>
      </c>
      <c r="K9" s="46">
        <v>660</v>
      </c>
      <c r="L9" s="18">
        <v>660</v>
      </c>
      <c r="M9" s="45" t="s">
        <v>4100</v>
      </c>
    </row>
    <row r="10" spans="1:14" x14ac:dyDescent="0.35">
      <c r="A10" s="42">
        <v>9</v>
      </c>
      <c r="B10" s="42" t="s">
        <v>4094</v>
      </c>
      <c r="C10" s="42" t="s">
        <v>4110</v>
      </c>
      <c r="D10" t="s">
        <v>4118</v>
      </c>
      <c r="E10" s="43" t="s">
        <v>4112</v>
      </c>
      <c r="F10" s="43" t="s">
        <v>4119</v>
      </c>
      <c r="G10" s="43" t="s">
        <v>4120</v>
      </c>
      <c r="H10" t="s">
        <v>4098</v>
      </c>
      <c r="I10" t="s">
        <v>4098</v>
      </c>
      <c r="J10" t="s">
        <v>4099</v>
      </c>
      <c r="K10" s="46">
        <v>935</v>
      </c>
      <c r="L10" s="18">
        <v>935</v>
      </c>
      <c r="M10" s="45" t="s">
        <v>4100</v>
      </c>
    </row>
    <row r="11" spans="1:14" x14ac:dyDescent="0.35">
      <c r="A11" s="42">
        <v>10</v>
      </c>
      <c r="B11" s="42" t="s">
        <v>4094</v>
      </c>
      <c r="C11" s="42" t="s">
        <v>4110</v>
      </c>
      <c r="D11" t="s">
        <v>4121</v>
      </c>
      <c r="E11" s="43" t="s">
        <v>4112</v>
      </c>
      <c r="F11" s="43" t="s">
        <v>4122</v>
      </c>
      <c r="G11" s="43" t="s">
        <v>4123</v>
      </c>
      <c r="H11" t="s">
        <v>4098</v>
      </c>
      <c r="I11" t="s">
        <v>4098</v>
      </c>
      <c r="J11" t="s">
        <v>4099</v>
      </c>
      <c r="K11" s="46">
        <v>1175</v>
      </c>
      <c r="L11" s="18">
        <v>1175</v>
      </c>
      <c r="M11" s="45" t="s">
        <v>4100</v>
      </c>
    </row>
    <row r="12" spans="1:14" x14ac:dyDescent="0.35">
      <c r="A12" s="42">
        <v>11</v>
      </c>
      <c r="B12" s="42" t="s">
        <v>4094</v>
      </c>
      <c r="C12" s="42" t="s">
        <v>4110</v>
      </c>
      <c r="D12" t="s">
        <v>4124</v>
      </c>
      <c r="E12" s="43" t="s">
        <v>4112</v>
      </c>
      <c r="F12" s="43" t="s">
        <v>4125</v>
      </c>
      <c r="G12" s="43" t="s">
        <v>4126</v>
      </c>
      <c r="H12" t="s">
        <v>4098</v>
      </c>
      <c r="I12" t="s">
        <v>4098</v>
      </c>
      <c r="J12" t="s">
        <v>4099</v>
      </c>
      <c r="K12" s="46">
        <v>1385</v>
      </c>
      <c r="L12" s="18">
        <v>1385</v>
      </c>
      <c r="M12" s="45" t="s">
        <v>4100</v>
      </c>
    </row>
    <row r="13" spans="1:14" ht="29" x14ac:dyDescent="0.35">
      <c r="A13">
        <v>12</v>
      </c>
      <c r="B13" t="s">
        <v>4094</v>
      </c>
      <c r="C13" s="47" t="s">
        <v>4095</v>
      </c>
      <c r="D13" s="16" t="s">
        <v>4127</v>
      </c>
      <c r="E13" t="s">
        <v>4128</v>
      </c>
      <c r="F13" s="16" t="s">
        <v>4127</v>
      </c>
      <c r="G13" t="s">
        <v>4129</v>
      </c>
      <c r="H13" t="s">
        <v>4130</v>
      </c>
      <c r="I13" t="s">
        <v>4131</v>
      </c>
      <c r="J13" t="s">
        <v>4099</v>
      </c>
      <c r="K13" s="44">
        <f>L13*88%</f>
        <v>3167.12</v>
      </c>
      <c r="L13" s="18">
        <v>3599</v>
      </c>
      <c r="M13" s="45" t="s">
        <v>4100</v>
      </c>
      <c r="N13" t="s">
        <v>4132</v>
      </c>
    </row>
    <row r="14" spans="1:14" x14ac:dyDescent="0.35">
      <c r="A14">
        <v>13</v>
      </c>
      <c r="B14" t="s">
        <v>4094</v>
      </c>
      <c r="C14" s="48" t="s">
        <v>4095</v>
      </c>
      <c r="D14" t="s">
        <v>4133</v>
      </c>
      <c r="E14" t="s">
        <v>4128</v>
      </c>
      <c r="F14" t="s">
        <v>4133</v>
      </c>
      <c r="G14" t="s">
        <v>4134</v>
      </c>
      <c r="H14" t="s">
        <v>4130</v>
      </c>
      <c r="I14" t="s">
        <v>4131</v>
      </c>
      <c r="J14" t="s">
        <v>4099</v>
      </c>
      <c r="K14" s="44">
        <f t="shared" ref="K14:K65" si="1">L14*88%</f>
        <v>2639.12</v>
      </c>
      <c r="L14" s="18">
        <v>2999</v>
      </c>
      <c r="M14" s="45" t="s">
        <v>4100</v>
      </c>
      <c r="N14" t="s">
        <v>4132</v>
      </c>
    </row>
    <row r="15" spans="1:14" x14ac:dyDescent="0.35">
      <c r="A15">
        <v>14</v>
      </c>
      <c r="B15" t="s">
        <v>4094</v>
      </c>
      <c r="C15" s="47" t="s">
        <v>4095</v>
      </c>
      <c r="D15" t="s">
        <v>4135</v>
      </c>
      <c r="E15" t="s">
        <v>4128</v>
      </c>
      <c r="F15" t="s">
        <v>4135</v>
      </c>
      <c r="G15" t="s">
        <v>4136</v>
      </c>
      <c r="H15" t="s">
        <v>4130</v>
      </c>
      <c r="I15" t="s">
        <v>4131</v>
      </c>
      <c r="J15" t="s">
        <v>4099</v>
      </c>
      <c r="K15" s="44">
        <f t="shared" si="1"/>
        <v>3959.12</v>
      </c>
      <c r="L15" s="18">
        <v>4499</v>
      </c>
      <c r="M15" s="45" t="s">
        <v>4100</v>
      </c>
      <c r="N15" t="s">
        <v>4132</v>
      </c>
    </row>
    <row r="16" spans="1:14" ht="29" x14ac:dyDescent="0.35">
      <c r="A16">
        <v>15</v>
      </c>
      <c r="B16" t="s">
        <v>4094</v>
      </c>
      <c r="C16" s="48" t="s">
        <v>4095</v>
      </c>
      <c r="D16" s="16" t="s">
        <v>4137</v>
      </c>
      <c r="E16" t="s">
        <v>4128</v>
      </c>
      <c r="F16" s="16" t="s">
        <v>4137</v>
      </c>
      <c r="G16" t="s">
        <v>4138</v>
      </c>
      <c r="H16" t="s">
        <v>4130</v>
      </c>
      <c r="I16" t="s">
        <v>4131</v>
      </c>
      <c r="J16" t="s">
        <v>4099</v>
      </c>
      <c r="K16" s="44">
        <f t="shared" si="1"/>
        <v>4575.12</v>
      </c>
      <c r="L16" s="18">
        <v>5199</v>
      </c>
      <c r="M16" s="45" t="s">
        <v>4100</v>
      </c>
      <c r="N16" t="s">
        <v>4132</v>
      </c>
    </row>
    <row r="17" spans="1:14" ht="29" x14ac:dyDescent="0.35">
      <c r="A17">
        <v>16</v>
      </c>
      <c r="B17" t="s">
        <v>4094</v>
      </c>
      <c r="C17" s="47" t="s">
        <v>4095</v>
      </c>
      <c r="D17" s="16" t="s">
        <v>4139</v>
      </c>
      <c r="E17" s="16" t="s">
        <v>4128</v>
      </c>
      <c r="F17" s="16" t="s">
        <v>4140</v>
      </c>
      <c r="G17" t="s">
        <v>4141</v>
      </c>
      <c r="H17" t="s">
        <v>4130</v>
      </c>
      <c r="I17" t="s">
        <v>4131</v>
      </c>
      <c r="J17" t="s">
        <v>4099</v>
      </c>
      <c r="K17" s="44">
        <f t="shared" si="1"/>
        <v>2991.12</v>
      </c>
      <c r="L17" s="18">
        <v>3399</v>
      </c>
      <c r="M17" s="45" t="s">
        <v>4100</v>
      </c>
      <c r="N17" t="s">
        <v>4132</v>
      </c>
    </row>
    <row r="18" spans="1:14" ht="29" x14ac:dyDescent="0.35">
      <c r="A18">
        <v>17</v>
      </c>
      <c r="B18" t="s">
        <v>4094</v>
      </c>
      <c r="C18" s="48" t="s">
        <v>4095</v>
      </c>
      <c r="D18" s="16" t="s">
        <v>4139</v>
      </c>
      <c r="E18" s="16" t="s">
        <v>4128</v>
      </c>
      <c r="F18" s="16" t="s">
        <v>4139</v>
      </c>
      <c r="G18" t="s">
        <v>4142</v>
      </c>
      <c r="H18" t="s">
        <v>4130</v>
      </c>
      <c r="I18" t="s">
        <v>4131</v>
      </c>
      <c r="J18" t="s">
        <v>4099</v>
      </c>
      <c r="K18" s="44">
        <f t="shared" si="1"/>
        <v>3519.12</v>
      </c>
      <c r="L18" s="18">
        <v>3999</v>
      </c>
      <c r="M18" s="45" t="s">
        <v>4100</v>
      </c>
      <c r="N18" t="s">
        <v>4132</v>
      </c>
    </row>
    <row r="19" spans="1:14" x14ac:dyDescent="0.35">
      <c r="A19">
        <v>18</v>
      </c>
      <c r="B19" t="s">
        <v>4094</v>
      </c>
      <c r="C19" s="48" t="s">
        <v>4095</v>
      </c>
      <c r="D19" s="16" t="s">
        <v>4143</v>
      </c>
      <c r="E19" s="16" t="s">
        <v>4128</v>
      </c>
      <c r="F19" s="16" t="s">
        <v>4143</v>
      </c>
      <c r="G19" t="s">
        <v>4144</v>
      </c>
      <c r="H19" t="s">
        <v>4130</v>
      </c>
      <c r="I19" t="s">
        <v>4131</v>
      </c>
      <c r="J19" t="s">
        <v>4099</v>
      </c>
      <c r="K19" s="44">
        <f t="shared" si="1"/>
        <v>3783.12</v>
      </c>
      <c r="L19" s="18">
        <v>4299</v>
      </c>
      <c r="M19" s="45" t="s">
        <v>4100</v>
      </c>
      <c r="N19" t="s">
        <v>4132</v>
      </c>
    </row>
    <row r="20" spans="1:14" ht="29" x14ac:dyDescent="0.35">
      <c r="A20">
        <v>19</v>
      </c>
      <c r="B20" t="s">
        <v>4094</v>
      </c>
      <c r="C20" s="48" t="s">
        <v>4095</v>
      </c>
      <c r="D20" s="16" t="s">
        <v>4145</v>
      </c>
      <c r="E20" s="16" t="s">
        <v>4128</v>
      </c>
      <c r="F20" s="16" t="s">
        <v>4145</v>
      </c>
      <c r="G20" t="s">
        <v>4146</v>
      </c>
      <c r="H20" t="s">
        <v>4130</v>
      </c>
      <c r="I20" t="s">
        <v>4131</v>
      </c>
      <c r="J20" t="s">
        <v>4099</v>
      </c>
      <c r="K20" s="44">
        <f t="shared" si="1"/>
        <v>4311.12</v>
      </c>
      <c r="L20" s="18">
        <v>4899</v>
      </c>
      <c r="M20" s="45" t="s">
        <v>4100</v>
      </c>
      <c r="N20" t="s">
        <v>4132</v>
      </c>
    </row>
    <row r="21" spans="1:14" ht="29" x14ac:dyDescent="0.35">
      <c r="A21">
        <v>20</v>
      </c>
      <c r="B21" t="s">
        <v>4094</v>
      </c>
      <c r="C21" s="48" t="s">
        <v>4095</v>
      </c>
      <c r="D21" s="16" t="s">
        <v>4147</v>
      </c>
      <c r="E21" s="16" t="s">
        <v>4128</v>
      </c>
      <c r="F21" s="16" t="s">
        <v>4148</v>
      </c>
      <c r="G21" t="s">
        <v>4149</v>
      </c>
      <c r="H21" t="s">
        <v>4130</v>
      </c>
      <c r="I21" t="s">
        <v>4131</v>
      </c>
      <c r="J21" t="s">
        <v>4099</v>
      </c>
      <c r="K21" s="44">
        <f t="shared" si="1"/>
        <v>4311.12</v>
      </c>
      <c r="L21" s="18">
        <v>4899</v>
      </c>
      <c r="M21" s="45" t="s">
        <v>4100</v>
      </c>
      <c r="N21" t="s">
        <v>4132</v>
      </c>
    </row>
    <row r="22" spans="1:14" ht="29" x14ac:dyDescent="0.35">
      <c r="A22">
        <v>21</v>
      </c>
      <c r="B22" t="s">
        <v>4094</v>
      </c>
      <c r="C22" s="47" t="s">
        <v>4095</v>
      </c>
      <c r="D22" s="16" t="s">
        <v>4147</v>
      </c>
      <c r="E22" s="16" t="s">
        <v>4128</v>
      </c>
      <c r="F22" s="16" t="s">
        <v>4147</v>
      </c>
      <c r="G22" t="s">
        <v>4150</v>
      </c>
      <c r="H22" t="s">
        <v>4130</v>
      </c>
      <c r="I22" t="s">
        <v>4131</v>
      </c>
      <c r="J22" t="s">
        <v>4099</v>
      </c>
      <c r="K22" s="44">
        <f t="shared" si="1"/>
        <v>4927.12</v>
      </c>
      <c r="L22" s="46">
        <v>5599</v>
      </c>
      <c r="M22" s="45" t="s">
        <v>4100</v>
      </c>
      <c r="N22" t="s">
        <v>4132</v>
      </c>
    </row>
    <row r="23" spans="1:14" ht="29" x14ac:dyDescent="0.35">
      <c r="A23">
        <v>19</v>
      </c>
      <c r="B23" t="s">
        <v>4094</v>
      </c>
      <c r="C23" s="48" t="s">
        <v>4095</v>
      </c>
      <c r="D23" s="16" t="s">
        <v>4151</v>
      </c>
      <c r="E23" t="s">
        <v>4152</v>
      </c>
      <c r="F23" s="16" t="s">
        <v>4151</v>
      </c>
      <c r="G23" t="s">
        <v>4153</v>
      </c>
      <c r="H23" t="s">
        <v>4130</v>
      </c>
      <c r="I23" t="s">
        <v>4131</v>
      </c>
      <c r="J23" t="s">
        <v>4099</v>
      </c>
      <c r="K23" s="44">
        <f t="shared" si="1"/>
        <v>2811.6</v>
      </c>
      <c r="L23" s="46">
        <v>3195</v>
      </c>
      <c r="M23" s="45" t="s">
        <v>4100</v>
      </c>
      <c r="N23" t="s">
        <v>4132</v>
      </c>
    </row>
    <row r="24" spans="1:14" ht="29" x14ac:dyDescent="0.35">
      <c r="A24">
        <v>20</v>
      </c>
      <c r="B24" t="s">
        <v>4094</v>
      </c>
      <c r="C24" s="48" t="s">
        <v>4095</v>
      </c>
      <c r="D24" s="16" t="s">
        <v>4154</v>
      </c>
      <c r="E24" t="s">
        <v>4152</v>
      </c>
      <c r="F24" s="16" t="s">
        <v>4154</v>
      </c>
      <c r="G24" t="s">
        <v>4155</v>
      </c>
      <c r="H24" t="s">
        <v>4130</v>
      </c>
      <c r="I24" t="s">
        <v>4131</v>
      </c>
      <c r="J24" t="s">
        <v>4099</v>
      </c>
      <c r="K24" s="44">
        <f t="shared" si="1"/>
        <v>3075.6</v>
      </c>
      <c r="L24" s="46">
        <v>3495</v>
      </c>
      <c r="M24" s="45" t="s">
        <v>4100</v>
      </c>
      <c r="N24" t="s">
        <v>4132</v>
      </c>
    </row>
    <row r="25" spans="1:14" ht="29" x14ac:dyDescent="0.35">
      <c r="A25">
        <v>21</v>
      </c>
      <c r="B25" t="s">
        <v>4094</v>
      </c>
      <c r="C25" s="48" t="s">
        <v>4095</v>
      </c>
      <c r="D25" s="16" t="s">
        <v>4156</v>
      </c>
      <c r="E25" t="s">
        <v>4152</v>
      </c>
      <c r="F25" s="16" t="s">
        <v>4156</v>
      </c>
      <c r="G25" t="s">
        <v>4157</v>
      </c>
      <c r="H25" t="s">
        <v>4130</v>
      </c>
      <c r="I25" t="s">
        <v>4131</v>
      </c>
      <c r="J25" t="s">
        <v>4099</v>
      </c>
      <c r="K25" s="44">
        <f t="shared" si="1"/>
        <v>3339.6</v>
      </c>
      <c r="L25" s="49">
        <v>3795</v>
      </c>
      <c r="M25" s="45" t="s">
        <v>4100</v>
      </c>
      <c r="N25" t="s">
        <v>4132</v>
      </c>
    </row>
    <row r="26" spans="1:14" ht="29" x14ac:dyDescent="0.35">
      <c r="A26">
        <v>22</v>
      </c>
      <c r="B26" t="s">
        <v>4094</v>
      </c>
      <c r="C26" s="48" t="s">
        <v>4095</v>
      </c>
      <c r="D26" s="16" t="s">
        <v>4158</v>
      </c>
      <c r="E26" t="s">
        <v>4152</v>
      </c>
      <c r="F26" s="16" t="s">
        <v>4158</v>
      </c>
      <c r="G26" t="s">
        <v>4159</v>
      </c>
      <c r="H26" t="s">
        <v>4130</v>
      </c>
      <c r="I26" t="s">
        <v>4131</v>
      </c>
      <c r="J26" t="s">
        <v>4099</v>
      </c>
      <c r="K26" s="44">
        <f t="shared" si="1"/>
        <v>3691.6</v>
      </c>
      <c r="L26" s="49">
        <v>4195</v>
      </c>
      <c r="M26" s="45" t="s">
        <v>4100</v>
      </c>
      <c r="N26" t="s">
        <v>4132</v>
      </c>
    </row>
    <row r="27" spans="1:14" ht="29" x14ac:dyDescent="0.35">
      <c r="A27">
        <v>23</v>
      </c>
      <c r="B27" t="s">
        <v>4094</v>
      </c>
      <c r="C27" s="48" t="s">
        <v>4095</v>
      </c>
      <c r="D27" s="16" t="s">
        <v>4160</v>
      </c>
      <c r="E27" t="s">
        <v>4152</v>
      </c>
      <c r="F27" s="16" t="s">
        <v>4161</v>
      </c>
      <c r="G27" t="s">
        <v>4162</v>
      </c>
      <c r="H27" t="s">
        <v>4130</v>
      </c>
      <c r="I27" t="s">
        <v>4131</v>
      </c>
      <c r="J27" t="s">
        <v>4099</v>
      </c>
      <c r="K27" s="44">
        <f t="shared" si="1"/>
        <v>6155.6</v>
      </c>
      <c r="L27" s="49">
        <v>6995</v>
      </c>
      <c r="M27" s="45" t="s">
        <v>4100</v>
      </c>
      <c r="N27" t="s">
        <v>4132</v>
      </c>
    </row>
    <row r="28" spans="1:14" ht="29" x14ac:dyDescent="0.35">
      <c r="A28">
        <v>24</v>
      </c>
      <c r="B28" t="s">
        <v>4094</v>
      </c>
      <c r="C28" s="48" t="s">
        <v>4095</v>
      </c>
      <c r="D28" s="50" t="s">
        <v>4163</v>
      </c>
      <c r="E28" t="s">
        <v>4152</v>
      </c>
      <c r="F28" s="50" t="s">
        <v>4163</v>
      </c>
      <c r="G28" t="s">
        <v>4164</v>
      </c>
      <c r="H28" t="s">
        <v>4130</v>
      </c>
      <c r="I28" t="s">
        <v>4131</v>
      </c>
      <c r="J28" t="s">
        <v>4099</v>
      </c>
      <c r="K28" s="44">
        <f t="shared" si="1"/>
        <v>6683.6</v>
      </c>
      <c r="L28" s="49">
        <v>7595</v>
      </c>
      <c r="M28" s="45" t="s">
        <v>4100</v>
      </c>
      <c r="N28" t="s">
        <v>4132</v>
      </c>
    </row>
    <row r="29" spans="1:14" ht="29" x14ac:dyDescent="0.35">
      <c r="A29">
        <v>25</v>
      </c>
      <c r="B29" t="s">
        <v>4094</v>
      </c>
      <c r="C29" s="48" t="s">
        <v>4095</v>
      </c>
      <c r="D29" s="16" t="s">
        <v>4165</v>
      </c>
      <c r="E29" t="s">
        <v>4166</v>
      </c>
      <c r="F29" s="50" t="s">
        <v>4165</v>
      </c>
      <c r="G29" t="s">
        <v>4167</v>
      </c>
      <c r="H29" t="s">
        <v>4130</v>
      </c>
      <c r="I29" t="s">
        <v>4131</v>
      </c>
      <c r="J29" t="s">
        <v>4099</v>
      </c>
      <c r="K29" s="44">
        <f t="shared" si="1"/>
        <v>2547.6</v>
      </c>
      <c r="L29" s="49">
        <v>2895</v>
      </c>
      <c r="M29" s="45" t="s">
        <v>4100</v>
      </c>
      <c r="N29" t="s">
        <v>4132</v>
      </c>
    </row>
    <row r="30" spans="1:14" ht="29" x14ac:dyDescent="0.35">
      <c r="A30">
        <v>26</v>
      </c>
      <c r="B30" t="s">
        <v>4094</v>
      </c>
      <c r="C30" s="48" t="s">
        <v>4095</v>
      </c>
      <c r="D30" s="50" t="s">
        <v>4168</v>
      </c>
      <c r="E30" t="s">
        <v>4166</v>
      </c>
      <c r="F30" s="50" t="s">
        <v>4168</v>
      </c>
      <c r="G30" t="s">
        <v>4169</v>
      </c>
      <c r="H30" t="s">
        <v>4130</v>
      </c>
      <c r="I30" t="s">
        <v>4131</v>
      </c>
      <c r="J30" t="s">
        <v>4099</v>
      </c>
      <c r="K30" s="44">
        <f t="shared" si="1"/>
        <v>2811.6</v>
      </c>
      <c r="L30" s="49">
        <v>3195</v>
      </c>
      <c r="M30" s="45" t="s">
        <v>4100</v>
      </c>
      <c r="N30" t="s">
        <v>4132</v>
      </c>
    </row>
    <row r="31" spans="1:14" ht="29" x14ac:dyDescent="0.35">
      <c r="A31">
        <v>27</v>
      </c>
      <c r="B31" t="s">
        <v>4094</v>
      </c>
      <c r="C31" s="48" t="s">
        <v>4095</v>
      </c>
      <c r="D31" s="16" t="s">
        <v>4170</v>
      </c>
      <c r="E31" t="s">
        <v>4166</v>
      </c>
      <c r="F31" s="16" t="s">
        <v>4171</v>
      </c>
      <c r="G31" t="s">
        <v>4172</v>
      </c>
      <c r="H31" t="s">
        <v>4130</v>
      </c>
      <c r="I31" t="s">
        <v>4131</v>
      </c>
      <c r="J31" t="s">
        <v>4099</v>
      </c>
      <c r="K31" s="44">
        <f t="shared" si="1"/>
        <v>3075.6</v>
      </c>
      <c r="L31" s="49">
        <v>3495</v>
      </c>
      <c r="M31" s="45" t="s">
        <v>4100</v>
      </c>
      <c r="N31" t="s">
        <v>4132</v>
      </c>
    </row>
    <row r="32" spans="1:14" ht="29" x14ac:dyDescent="0.35">
      <c r="A32">
        <v>28</v>
      </c>
      <c r="B32" t="s">
        <v>4094</v>
      </c>
      <c r="C32" s="48" t="s">
        <v>4095</v>
      </c>
      <c r="D32" s="50" t="s">
        <v>4173</v>
      </c>
      <c r="E32" t="s">
        <v>4166</v>
      </c>
      <c r="F32" s="50" t="s">
        <v>4173</v>
      </c>
      <c r="G32" t="s">
        <v>4174</v>
      </c>
      <c r="H32" t="s">
        <v>4130</v>
      </c>
      <c r="I32" t="s">
        <v>4131</v>
      </c>
      <c r="J32" t="s">
        <v>4099</v>
      </c>
      <c r="K32" s="44">
        <f t="shared" si="1"/>
        <v>3427.6</v>
      </c>
      <c r="L32" s="49">
        <v>3895</v>
      </c>
      <c r="M32" s="45" t="s">
        <v>4100</v>
      </c>
      <c r="N32" t="s">
        <v>4132</v>
      </c>
    </row>
    <row r="33" spans="1:14" ht="29" x14ac:dyDescent="0.35">
      <c r="A33">
        <v>29</v>
      </c>
      <c r="B33" t="s">
        <v>4094</v>
      </c>
      <c r="C33" s="48" t="s">
        <v>4095</v>
      </c>
      <c r="D33" s="16" t="s">
        <v>4175</v>
      </c>
      <c r="E33" s="16" t="s">
        <v>4166</v>
      </c>
      <c r="F33" s="16" t="s">
        <v>4175</v>
      </c>
      <c r="G33" t="s">
        <v>4176</v>
      </c>
      <c r="H33" t="s">
        <v>4130</v>
      </c>
      <c r="I33" t="s">
        <v>4131</v>
      </c>
      <c r="J33" t="s">
        <v>4099</v>
      </c>
      <c r="K33" s="44">
        <f t="shared" si="1"/>
        <v>5891.6</v>
      </c>
      <c r="L33" s="49">
        <v>6695</v>
      </c>
      <c r="M33" s="45" t="s">
        <v>4100</v>
      </c>
      <c r="N33" t="s">
        <v>4132</v>
      </c>
    </row>
    <row r="34" spans="1:14" ht="29" x14ac:dyDescent="0.35">
      <c r="A34">
        <v>30</v>
      </c>
      <c r="B34" t="s">
        <v>4094</v>
      </c>
      <c r="C34" s="48" t="s">
        <v>4095</v>
      </c>
      <c r="D34" s="50" t="s">
        <v>4177</v>
      </c>
      <c r="E34" s="16" t="s">
        <v>4166</v>
      </c>
      <c r="F34" s="50" t="s">
        <v>4177</v>
      </c>
      <c r="G34" t="s">
        <v>4178</v>
      </c>
      <c r="H34" t="s">
        <v>4130</v>
      </c>
      <c r="I34" t="s">
        <v>4131</v>
      </c>
      <c r="J34" t="s">
        <v>4099</v>
      </c>
      <c r="K34" s="44">
        <f t="shared" si="1"/>
        <v>6419.6</v>
      </c>
      <c r="L34" s="49">
        <v>7295</v>
      </c>
      <c r="M34" s="45" t="s">
        <v>4100</v>
      </c>
      <c r="N34" t="s">
        <v>4132</v>
      </c>
    </row>
    <row r="35" spans="1:14" s="42" customFormat="1" ht="29" x14ac:dyDescent="0.35">
      <c r="A35">
        <v>31</v>
      </c>
      <c r="B35" s="42" t="s">
        <v>4094</v>
      </c>
      <c r="C35" s="42" t="s">
        <v>4095</v>
      </c>
      <c r="D35" s="16" t="s">
        <v>4179</v>
      </c>
      <c r="E35" s="16" t="s">
        <v>4166</v>
      </c>
      <c r="F35" s="16" t="s">
        <v>4179</v>
      </c>
      <c r="G35" t="s">
        <v>4180</v>
      </c>
      <c r="H35" t="s">
        <v>4130</v>
      </c>
      <c r="I35" t="s">
        <v>4131</v>
      </c>
      <c r="J35" t="s">
        <v>4099</v>
      </c>
      <c r="K35" s="44">
        <f t="shared" si="1"/>
        <v>1755.6</v>
      </c>
      <c r="L35" s="18">
        <v>1995</v>
      </c>
      <c r="M35" s="45" t="s">
        <v>4100</v>
      </c>
      <c r="N35" t="s">
        <v>4132</v>
      </c>
    </row>
    <row r="36" spans="1:14" ht="29" x14ac:dyDescent="0.35">
      <c r="A36">
        <v>32</v>
      </c>
      <c r="B36" s="42" t="s">
        <v>4094</v>
      </c>
      <c r="C36" s="42" t="s">
        <v>4095</v>
      </c>
      <c r="D36" s="16" t="s">
        <v>4181</v>
      </c>
      <c r="E36" s="16" t="s">
        <v>4166</v>
      </c>
      <c r="F36" s="16" t="s">
        <v>4181</v>
      </c>
      <c r="G36" t="s">
        <v>4182</v>
      </c>
      <c r="H36" t="s">
        <v>4130</v>
      </c>
      <c r="I36" t="s">
        <v>4131</v>
      </c>
      <c r="J36" t="s">
        <v>4099</v>
      </c>
      <c r="K36" s="44">
        <f t="shared" si="1"/>
        <v>2019.6</v>
      </c>
      <c r="L36" s="18">
        <v>2295</v>
      </c>
      <c r="M36" s="45" t="s">
        <v>4100</v>
      </c>
      <c r="N36" t="s">
        <v>4132</v>
      </c>
    </row>
    <row r="37" spans="1:14" ht="29" x14ac:dyDescent="0.35">
      <c r="A37">
        <v>33</v>
      </c>
      <c r="B37" s="42" t="s">
        <v>4094</v>
      </c>
      <c r="C37" s="42" t="s">
        <v>4095</v>
      </c>
      <c r="D37" s="16" t="s">
        <v>4183</v>
      </c>
      <c r="E37" s="16" t="s">
        <v>4166</v>
      </c>
      <c r="F37" s="16" t="s">
        <v>4183</v>
      </c>
      <c r="G37" t="s">
        <v>4184</v>
      </c>
      <c r="H37" t="s">
        <v>4130</v>
      </c>
      <c r="I37" t="s">
        <v>4131</v>
      </c>
      <c r="J37" t="s">
        <v>4099</v>
      </c>
      <c r="K37" s="44">
        <f t="shared" si="1"/>
        <v>2283.6</v>
      </c>
      <c r="L37" s="18">
        <v>2595</v>
      </c>
      <c r="M37" s="45" t="s">
        <v>4100</v>
      </c>
      <c r="N37" t="s">
        <v>4132</v>
      </c>
    </row>
    <row r="38" spans="1:14" ht="29" x14ac:dyDescent="0.35">
      <c r="A38">
        <v>34</v>
      </c>
      <c r="B38" s="42" t="s">
        <v>4094</v>
      </c>
      <c r="C38" s="42" t="s">
        <v>4095</v>
      </c>
      <c r="D38" s="16" t="s">
        <v>4185</v>
      </c>
      <c r="E38" s="16" t="s">
        <v>4166</v>
      </c>
      <c r="F38" s="16" t="s">
        <v>4185</v>
      </c>
      <c r="G38" t="s">
        <v>4186</v>
      </c>
      <c r="H38" t="s">
        <v>4130</v>
      </c>
      <c r="I38" t="s">
        <v>4131</v>
      </c>
      <c r="J38" t="s">
        <v>4099</v>
      </c>
      <c r="K38" s="44">
        <f t="shared" si="1"/>
        <v>2635.6</v>
      </c>
      <c r="L38" s="18">
        <v>2995</v>
      </c>
      <c r="M38" s="45" t="s">
        <v>4100</v>
      </c>
      <c r="N38" t="s">
        <v>4132</v>
      </c>
    </row>
    <row r="39" spans="1:14" ht="29" x14ac:dyDescent="0.35">
      <c r="A39">
        <v>35</v>
      </c>
      <c r="B39" s="42" t="s">
        <v>4094</v>
      </c>
      <c r="C39" s="42" t="s">
        <v>4095</v>
      </c>
      <c r="D39" s="16" t="s">
        <v>4187</v>
      </c>
      <c r="E39" s="16" t="s">
        <v>4166</v>
      </c>
      <c r="F39" s="16" t="s">
        <v>4187</v>
      </c>
      <c r="G39" t="s">
        <v>4188</v>
      </c>
      <c r="H39" t="s">
        <v>4130</v>
      </c>
      <c r="I39" t="s">
        <v>4131</v>
      </c>
      <c r="J39" t="s">
        <v>4099</v>
      </c>
      <c r="K39" s="44">
        <f t="shared" si="1"/>
        <v>4043.6</v>
      </c>
      <c r="L39" s="18">
        <v>4595</v>
      </c>
      <c r="M39" s="45" t="s">
        <v>4100</v>
      </c>
      <c r="N39" t="s">
        <v>4132</v>
      </c>
    </row>
    <row r="40" spans="1:14" ht="29" x14ac:dyDescent="0.35">
      <c r="A40">
        <v>36</v>
      </c>
      <c r="B40" s="42" t="s">
        <v>4094</v>
      </c>
      <c r="C40" s="42" t="s">
        <v>4095</v>
      </c>
      <c r="D40" s="16" t="s">
        <v>4189</v>
      </c>
      <c r="E40" s="16" t="s">
        <v>4166</v>
      </c>
      <c r="F40" s="16" t="s">
        <v>4189</v>
      </c>
      <c r="G40" t="s">
        <v>4190</v>
      </c>
      <c r="H40" t="s">
        <v>4130</v>
      </c>
      <c r="I40" t="s">
        <v>4131</v>
      </c>
      <c r="J40" t="s">
        <v>4099</v>
      </c>
      <c r="K40" s="44">
        <f t="shared" si="1"/>
        <v>4571.6000000000004</v>
      </c>
      <c r="L40" s="18">
        <v>5195</v>
      </c>
      <c r="M40" s="45" t="s">
        <v>4100</v>
      </c>
      <c r="N40" t="s">
        <v>4132</v>
      </c>
    </row>
    <row r="41" spans="1:14" x14ac:dyDescent="0.35">
      <c r="A41">
        <v>37</v>
      </c>
      <c r="B41" s="42" t="s">
        <v>4094</v>
      </c>
      <c r="C41" s="42" t="s">
        <v>4095</v>
      </c>
      <c r="D41" t="s">
        <v>4191</v>
      </c>
      <c r="E41" s="16" t="s">
        <v>4166</v>
      </c>
      <c r="F41" t="s">
        <v>4191</v>
      </c>
      <c r="G41" t="s">
        <v>4192</v>
      </c>
      <c r="H41" t="s">
        <v>4130</v>
      </c>
      <c r="I41" t="s">
        <v>4131</v>
      </c>
      <c r="J41" t="s">
        <v>4099</v>
      </c>
      <c r="K41" s="44">
        <f t="shared" si="1"/>
        <v>703.12</v>
      </c>
      <c r="L41" s="18">
        <v>799</v>
      </c>
      <c r="M41" s="45" t="s">
        <v>4100</v>
      </c>
      <c r="N41" t="s">
        <v>4132</v>
      </c>
    </row>
    <row r="42" spans="1:14" ht="29" x14ac:dyDescent="0.35">
      <c r="A42">
        <v>38</v>
      </c>
      <c r="B42" s="42" t="s">
        <v>4094</v>
      </c>
      <c r="C42" s="42" t="s">
        <v>4095</v>
      </c>
      <c r="D42" s="16" t="s">
        <v>4193</v>
      </c>
      <c r="E42" s="16" t="s">
        <v>4166</v>
      </c>
      <c r="F42" s="16" t="s">
        <v>4193</v>
      </c>
      <c r="G42" t="s">
        <v>4194</v>
      </c>
      <c r="H42" t="s">
        <v>4130</v>
      </c>
      <c r="I42" t="s">
        <v>4131</v>
      </c>
      <c r="J42" t="s">
        <v>4099</v>
      </c>
      <c r="K42" s="44">
        <f t="shared" si="1"/>
        <v>967.12</v>
      </c>
      <c r="L42" s="18">
        <v>1099</v>
      </c>
      <c r="M42" s="45" t="s">
        <v>4100</v>
      </c>
      <c r="N42" t="s">
        <v>4132</v>
      </c>
    </row>
    <row r="43" spans="1:14" x14ac:dyDescent="0.35">
      <c r="A43">
        <v>39</v>
      </c>
      <c r="B43" s="42" t="s">
        <v>4094</v>
      </c>
      <c r="C43" s="42" t="s">
        <v>4095</v>
      </c>
      <c r="D43" t="s">
        <v>4195</v>
      </c>
      <c r="E43" s="16" t="s">
        <v>4166</v>
      </c>
      <c r="F43" t="s">
        <v>4195</v>
      </c>
      <c r="G43" t="s">
        <v>4196</v>
      </c>
      <c r="H43" t="s">
        <v>4130</v>
      </c>
      <c r="I43" t="s">
        <v>4131</v>
      </c>
      <c r="J43" t="s">
        <v>4099</v>
      </c>
      <c r="K43" s="44">
        <f t="shared" si="1"/>
        <v>1495.1200000000001</v>
      </c>
      <c r="L43" s="18">
        <v>1699</v>
      </c>
      <c r="M43" s="45" t="s">
        <v>4100</v>
      </c>
      <c r="N43" t="s">
        <v>4132</v>
      </c>
    </row>
    <row r="44" spans="1:14" x14ac:dyDescent="0.35">
      <c r="A44">
        <v>40</v>
      </c>
      <c r="B44" s="42" t="s">
        <v>4094</v>
      </c>
      <c r="C44" s="42" t="s">
        <v>4095</v>
      </c>
      <c r="D44" t="s">
        <v>4197</v>
      </c>
      <c r="E44" s="16" t="s">
        <v>4166</v>
      </c>
      <c r="F44" t="s">
        <v>4197</v>
      </c>
      <c r="G44" t="s">
        <v>4198</v>
      </c>
      <c r="H44" t="s">
        <v>4130</v>
      </c>
      <c r="I44" t="s">
        <v>4131</v>
      </c>
      <c r="J44" t="s">
        <v>4099</v>
      </c>
      <c r="K44" s="44">
        <f t="shared" si="1"/>
        <v>2023.1200000000001</v>
      </c>
      <c r="L44" s="18">
        <v>2299</v>
      </c>
      <c r="M44" s="45" t="s">
        <v>4100</v>
      </c>
      <c r="N44" t="s">
        <v>4132</v>
      </c>
    </row>
    <row r="45" spans="1:14" x14ac:dyDescent="0.35">
      <c r="A45">
        <v>41</v>
      </c>
      <c r="B45" s="42" t="s">
        <v>4094</v>
      </c>
      <c r="C45" s="42" t="s">
        <v>4095</v>
      </c>
      <c r="D45" t="s">
        <v>4199</v>
      </c>
      <c r="E45" s="16" t="s">
        <v>4166</v>
      </c>
      <c r="F45" t="s">
        <v>4199</v>
      </c>
      <c r="G45" t="s">
        <v>4200</v>
      </c>
      <c r="H45" t="s">
        <v>4130</v>
      </c>
      <c r="I45" t="s">
        <v>4131</v>
      </c>
      <c r="J45" t="s">
        <v>4099</v>
      </c>
      <c r="K45" s="44">
        <f t="shared" si="1"/>
        <v>1231.1200000000001</v>
      </c>
      <c r="L45" s="18">
        <v>1399</v>
      </c>
      <c r="M45" s="45" t="s">
        <v>4100</v>
      </c>
      <c r="N45" t="s">
        <v>4132</v>
      </c>
    </row>
    <row r="46" spans="1:14" ht="29" x14ac:dyDescent="0.35">
      <c r="A46">
        <v>42</v>
      </c>
      <c r="B46" s="42" t="s">
        <v>4094</v>
      </c>
      <c r="C46" s="42" t="s">
        <v>4095</v>
      </c>
      <c r="D46" s="16" t="s">
        <v>4201</v>
      </c>
      <c r="E46" s="16" t="s">
        <v>4166</v>
      </c>
      <c r="F46" s="16" t="s">
        <v>4201</v>
      </c>
      <c r="G46" t="s">
        <v>4202</v>
      </c>
      <c r="H46" t="s">
        <v>4130</v>
      </c>
      <c r="I46" t="s">
        <v>4131</v>
      </c>
      <c r="J46" t="s">
        <v>4099</v>
      </c>
      <c r="K46" s="44">
        <f t="shared" si="1"/>
        <v>1583.1200000000001</v>
      </c>
      <c r="L46" s="18">
        <v>1799</v>
      </c>
      <c r="M46" s="45" t="s">
        <v>4100</v>
      </c>
      <c r="N46" t="s">
        <v>4132</v>
      </c>
    </row>
    <row r="47" spans="1:14" x14ac:dyDescent="0.35">
      <c r="A47">
        <v>43</v>
      </c>
      <c r="B47" s="42" t="s">
        <v>4094</v>
      </c>
      <c r="C47" s="42" t="s">
        <v>4095</v>
      </c>
      <c r="D47" t="s">
        <v>4203</v>
      </c>
      <c r="E47" s="16" t="s">
        <v>4166</v>
      </c>
      <c r="F47" t="s">
        <v>4203</v>
      </c>
      <c r="G47" t="s">
        <v>4204</v>
      </c>
      <c r="H47" t="s">
        <v>4130</v>
      </c>
      <c r="I47" t="s">
        <v>4131</v>
      </c>
      <c r="J47" t="s">
        <v>4099</v>
      </c>
      <c r="K47" s="44">
        <f t="shared" si="1"/>
        <v>1935.1200000000001</v>
      </c>
      <c r="L47" s="18">
        <v>2199</v>
      </c>
      <c r="M47" s="45" t="s">
        <v>4100</v>
      </c>
      <c r="N47" t="s">
        <v>4132</v>
      </c>
    </row>
    <row r="48" spans="1:14" ht="29" x14ac:dyDescent="0.35">
      <c r="A48">
        <v>44</v>
      </c>
      <c r="B48" s="42" t="s">
        <v>4094</v>
      </c>
      <c r="C48" s="42" t="s">
        <v>4095</v>
      </c>
      <c r="D48" s="16" t="s">
        <v>4205</v>
      </c>
      <c r="E48" s="16" t="s">
        <v>4166</v>
      </c>
      <c r="F48" s="16" t="s">
        <v>4205</v>
      </c>
      <c r="G48" t="s">
        <v>4206</v>
      </c>
      <c r="H48" t="s">
        <v>4130</v>
      </c>
      <c r="I48" t="s">
        <v>4131</v>
      </c>
      <c r="J48" t="s">
        <v>4099</v>
      </c>
      <c r="K48" s="44">
        <f t="shared" si="1"/>
        <v>2551.12</v>
      </c>
      <c r="L48" s="18">
        <v>2899</v>
      </c>
      <c r="M48" s="45" t="s">
        <v>4100</v>
      </c>
      <c r="N48" t="s">
        <v>4132</v>
      </c>
    </row>
    <row r="49" spans="1:14" x14ac:dyDescent="0.35">
      <c r="A49">
        <v>45</v>
      </c>
      <c r="B49" s="42" t="s">
        <v>4094</v>
      </c>
      <c r="C49" s="42" t="s">
        <v>4095</v>
      </c>
      <c r="D49" s="16" t="s">
        <v>4207</v>
      </c>
      <c r="E49" s="16" t="s">
        <v>4166</v>
      </c>
      <c r="F49" s="16" t="s">
        <v>4207</v>
      </c>
      <c r="G49" t="s">
        <v>4208</v>
      </c>
      <c r="H49" t="s">
        <v>4130</v>
      </c>
      <c r="I49" t="s">
        <v>4131</v>
      </c>
      <c r="J49" t="s">
        <v>4099</v>
      </c>
      <c r="K49" s="44">
        <f t="shared" si="1"/>
        <v>1143.1200000000001</v>
      </c>
      <c r="L49" s="18">
        <v>1299</v>
      </c>
      <c r="M49" s="45" t="s">
        <v>4100</v>
      </c>
      <c r="N49" t="s">
        <v>4132</v>
      </c>
    </row>
    <row r="50" spans="1:14" x14ac:dyDescent="0.35">
      <c r="A50">
        <v>46</v>
      </c>
      <c r="B50" s="42" t="s">
        <v>4094</v>
      </c>
      <c r="C50" s="42" t="s">
        <v>4095</v>
      </c>
      <c r="D50" s="16" t="s">
        <v>4209</v>
      </c>
      <c r="E50" s="16" t="s">
        <v>4166</v>
      </c>
      <c r="F50" s="16" t="s">
        <v>4209</v>
      </c>
      <c r="G50" t="s">
        <v>4210</v>
      </c>
      <c r="H50" t="s">
        <v>4130</v>
      </c>
      <c r="I50" t="s">
        <v>4131</v>
      </c>
      <c r="J50" t="s">
        <v>4099</v>
      </c>
      <c r="K50" s="44">
        <f t="shared" si="1"/>
        <v>1407.1200000000001</v>
      </c>
      <c r="L50" s="18">
        <v>1599</v>
      </c>
      <c r="M50" s="45" t="s">
        <v>4100</v>
      </c>
      <c r="N50" t="s">
        <v>4132</v>
      </c>
    </row>
    <row r="51" spans="1:14" x14ac:dyDescent="0.35">
      <c r="A51">
        <v>47</v>
      </c>
      <c r="B51" s="42" t="s">
        <v>4094</v>
      </c>
      <c r="C51" s="42" t="s">
        <v>4095</v>
      </c>
      <c r="D51" s="16" t="s">
        <v>4211</v>
      </c>
      <c r="E51" s="16" t="s">
        <v>4166</v>
      </c>
      <c r="F51" s="16" t="s">
        <v>4211</v>
      </c>
      <c r="G51" t="s">
        <v>4212</v>
      </c>
      <c r="H51" t="s">
        <v>4130</v>
      </c>
      <c r="I51" t="s">
        <v>4131</v>
      </c>
      <c r="J51" t="s">
        <v>4099</v>
      </c>
      <c r="K51" s="44">
        <f t="shared" si="1"/>
        <v>2375.12</v>
      </c>
      <c r="L51" s="18">
        <v>2699</v>
      </c>
      <c r="M51" s="45" t="s">
        <v>4100</v>
      </c>
      <c r="N51" t="s">
        <v>4132</v>
      </c>
    </row>
    <row r="52" spans="1:14" x14ac:dyDescent="0.35">
      <c r="A52">
        <v>48</v>
      </c>
      <c r="B52" s="42" t="s">
        <v>4094</v>
      </c>
      <c r="C52" s="42" t="s">
        <v>4095</v>
      </c>
      <c r="D52" s="16" t="s">
        <v>4213</v>
      </c>
      <c r="E52" s="16" t="s">
        <v>4166</v>
      </c>
      <c r="F52" s="16" t="s">
        <v>4213</v>
      </c>
      <c r="G52" t="s">
        <v>4214</v>
      </c>
      <c r="H52" t="s">
        <v>4130</v>
      </c>
      <c r="I52" t="s">
        <v>4131</v>
      </c>
      <c r="J52" t="s">
        <v>4099</v>
      </c>
      <c r="K52" s="44">
        <f t="shared" si="1"/>
        <v>2815.12</v>
      </c>
      <c r="L52" s="18">
        <v>3199</v>
      </c>
      <c r="M52" s="45" t="s">
        <v>4100</v>
      </c>
      <c r="N52" t="s">
        <v>4132</v>
      </c>
    </row>
    <row r="53" spans="1:14" x14ac:dyDescent="0.35">
      <c r="A53">
        <v>49</v>
      </c>
      <c r="B53" s="42" t="s">
        <v>4094</v>
      </c>
      <c r="C53" s="42" t="s">
        <v>4095</v>
      </c>
      <c r="D53" s="16" t="s">
        <v>4215</v>
      </c>
      <c r="E53" s="16" t="s">
        <v>4166</v>
      </c>
      <c r="F53" s="16" t="s">
        <v>4215</v>
      </c>
      <c r="G53" t="s">
        <v>4216</v>
      </c>
      <c r="H53" t="s">
        <v>4130</v>
      </c>
      <c r="I53" t="s">
        <v>4131</v>
      </c>
      <c r="J53" t="s">
        <v>4099</v>
      </c>
      <c r="K53" s="44">
        <f t="shared" si="1"/>
        <v>1671.1200000000001</v>
      </c>
      <c r="L53" s="18">
        <v>1899</v>
      </c>
      <c r="M53" s="45" t="s">
        <v>4100</v>
      </c>
      <c r="N53" t="s">
        <v>4132</v>
      </c>
    </row>
    <row r="54" spans="1:14" ht="29" x14ac:dyDescent="0.35">
      <c r="A54">
        <v>50</v>
      </c>
      <c r="B54" s="42" t="s">
        <v>4094</v>
      </c>
      <c r="C54" s="42" t="s">
        <v>4095</v>
      </c>
      <c r="D54" s="16" t="s">
        <v>4217</v>
      </c>
      <c r="E54" s="16" t="s">
        <v>4166</v>
      </c>
      <c r="F54" s="16" t="s">
        <v>4217</v>
      </c>
      <c r="G54" t="s">
        <v>4218</v>
      </c>
      <c r="H54" t="s">
        <v>4130</v>
      </c>
      <c r="I54" t="s">
        <v>4131</v>
      </c>
      <c r="J54" t="s">
        <v>4099</v>
      </c>
      <c r="K54" s="44">
        <f t="shared" si="1"/>
        <v>2023.1200000000001</v>
      </c>
      <c r="L54" s="18">
        <v>2299</v>
      </c>
      <c r="M54" s="45" t="s">
        <v>4100</v>
      </c>
      <c r="N54" t="s">
        <v>4132</v>
      </c>
    </row>
    <row r="55" spans="1:14" x14ac:dyDescent="0.35">
      <c r="A55">
        <v>51</v>
      </c>
      <c r="B55" s="42" t="s">
        <v>4094</v>
      </c>
      <c r="C55" s="42" t="s">
        <v>4095</v>
      </c>
      <c r="D55" s="16" t="s">
        <v>4219</v>
      </c>
      <c r="E55" s="16" t="s">
        <v>4166</v>
      </c>
      <c r="F55" s="16" t="s">
        <v>4219</v>
      </c>
      <c r="G55" t="s">
        <v>4220</v>
      </c>
      <c r="H55" t="s">
        <v>4130</v>
      </c>
      <c r="I55" t="s">
        <v>4131</v>
      </c>
      <c r="J55" t="s">
        <v>4099</v>
      </c>
      <c r="K55" s="44">
        <f t="shared" si="1"/>
        <v>2727.12</v>
      </c>
      <c r="L55" s="18">
        <v>3099</v>
      </c>
      <c r="M55" s="45" t="s">
        <v>4100</v>
      </c>
      <c r="N55" t="s">
        <v>4132</v>
      </c>
    </row>
    <row r="56" spans="1:14" ht="29" x14ac:dyDescent="0.35">
      <c r="A56">
        <v>52</v>
      </c>
      <c r="B56" s="42" t="s">
        <v>4094</v>
      </c>
      <c r="C56" s="42" t="s">
        <v>4095</v>
      </c>
      <c r="D56" s="16" t="s">
        <v>4221</v>
      </c>
      <c r="E56" s="16" t="s">
        <v>4166</v>
      </c>
      <c r="F56" s="16" t="s">
        <v>4221</v>
      </c>
      <c r="G56" t="s">
        <v>4222</v>
      </c>
      <c r="H56" t="s">
        <v>4130</v>
      </c>
      <c r="I56" t="s">
        <v>4131</v>
      </c>
      <c r="J56" t="s">
        <v>4099</v>
      </c>
      <c r="K56" s="44">
        <f t="shared" si="1"/>
        <v>3343.12</v>
      </c>
      <c r="L56" s="18">
        <v>3799</v>
      </c>
      <c r="M56" s="45" t="s">
        <v>4100</v>
      </c>
      <c r="N56" t="s">
        <v>4132</v>
      </c>
    </row>
    <row r="57" spans="1:14" ht="29" x14ac:dyDescent="0.35">
      <c r="A57">
        <v>53</v>
      </c>
      <c r="B57" s="42" t="s">
        <v>4094</v>
      </c>
      <c r="C57" s="42" t="s">
        <v>4095</v>
      </c>
      <c r="D57" s="16" t="s">
        <v>4223</v>
      </c>
      <c r="E57" s="16" t="s">
        <v>4224</v>
      </c>
      <c r="F57" s="16" t="s">
        <v>4223</v>
      </c>
      <c r="G57" t="s">
        <v>4225</v>
      </c>
      <c r="H57" t="s">
        <v>4130</v>
      </c>
      <c r="I57" t="s">
        <v>4131</v>
      </c>
      <c r="J57" t="s">
        <v>4099</v>
      </c>
      <c r="K57" s="44">
        <f t="shared" si="1"/>
        <v>1407.1200000000001</v>
      </c>
      <c r="L57" s="18">
        <v>1599</v>
      </c>
      <c r="M57" s="45" t="s">
        <v>4100</v>
      </c>
      <c r="N57" t="s">
        <v>4132</v>
      </c>
    </row>
    <row r="58" spans="1:14" ht="29" x14ac:dyDescent="0.35">
      <c r="A58">
        <v>54</v>
      </c>
      <c r="B58" s="42" t="s">
        <v>4094</v>
      </c>
      <c r="C58" s="42" t="s">
        <v>4095</v>
      </c>
      <c r="D58" s="16" t="s">
        <v>4226</v>
      </c>
      <c r="E58" s="16" t="s">
        <v>4224</v>
      </c>
      <c r="F58" s="16" t="s">
        <v>4226</v>
      </c>
      <c r="G58" t="s">
        <v>4227</v>
      </c>
      <c r="H58" t="s">
        <v>4130</v>
      </c>
      <c r="I58" t="s">
        <v>4131</v>
      </c>
      <c r="J58" t="s">
        <v>4099</v>
      </c>
      <c r="K58" s="44">
        <f t="shared" si="1"/>
        <v>1143.1200000000001</v>
      </c>
      <c r="L58" s="18">
        <v>1299</v>
      </c>
      <c r="M58" s="45" t="s">
        <v>4100</v>
      </c>
      <c r="N58" t="s">
        <v>4132</v>
      </c>
    </row>
    <row r="59" spans="1:14" ht="29" x14ac:dyDescent="0.35">
      <c r="A59">
        <v>55</v>
      </c>
      <c r="B59" s="42" t="s">
        <v>4094</v>
      </c>
      <c r="C59" s="42" t="s">
        <v>4095</v>
      </c>
      <c r="D59" s="16" t="s">
        <v>4228</v>
      </c>
      <c r="E59" s="16" t="s">
        <v>4166</v>
      </c>
      <c r="F59" s="16" t="s">
        <v>4228</v>
      </c>
      <c r="G59" t="s">
        <v>4229</v>
      </c>
      <c r="H59" t="s">
        <v>4130</v>
      </c>
      <c r="I59" t="s">
        <v>4131</v>
      </c>
      <c r="J59" t="s">
        <v>4099</v>
      </c>
      <c r="K59" s="44">
        <f t="shared" si="1"/>
        <v>1671.1200000000001</v>
      </c>
      <c r="L59" s="18">
        <v>1899</v>
      </c>
      <c r="M59" s="45" t="s">
        <v>4100</v>
      </c>
      <c r="N59" t="s">
        <v>4132</v>
      </c>
    </row>
    <row r="60" spans="1:14" ht="29" x14ac:dyDescent="0.35">
      <c r="A60">
        <v>56</v>
      </c>
      <c r="B60" s="42" t="s">
        <v>4094</v>
      </c>
      <c r="C60" s="42" t="s">
        <v>4095</v>
      </c>
      <c r="D60" s="16" t="s">
        <v>4230</v>
      </c>
      <c r="E60" s="16" t="s">
        <v>4166</v>
      </c>
      <c r="F60" s="16" t="s">
        <v>4230</v>
      </c>
      <c r="G60" t="s">
        <v>4231</v>
      </c>
      <c r="H60" t="s">
        <v>4130</v>
      </c>
      <c r="I60" t="s">
        <v>4131</v>
      </c>
      <c r="J60" t="s">
        <v>4099</v>
      </c>
      <c r="K60" s="44">
        <f t="shared" si="1"/>
        <v>2903.12</v>
      </c>
      <c r="L60" s="18">
        <v>3299</v>
      </c>
      <c r="M60" s="45" t="s">
        <v>4100</v>
      </c>
      <c r="N60" t="s">
        <v>4132</v>
      </c>
    </row>
    <row r="61" spans="1:14" ht="29" x14ac:dyDescent="0.35">
      <c r="A61">
        <v>57</v>
      </c>
      <c r="B61" s="42" t="s">
        <v>4094</v>
      </c>
      <c r="C61" s="42" t="s">
        <v>4095</v>
      </c>
      <c r="D61" s="16" t="s">
        <v>4232</v>
      </c>
      <c r="E61" s="16" t="s">
        <v>4166</v>
      </c>
      <c r="F61" s="16" t="s">
        <v>4232</v>
      </c>
      <c r="G61" t="s">
        <v>4233</v>
      </c>
      <c r="H61" t="s">
        <v>4130</v>
      </c>
      <c r="I61" t="s">
        <v>4131</v>
      </c>
      <c r="J61" t="s">
        <v>4099</v>
      </c>
      <c r="K61" s="44">
        <f t="shared" si="1"/>
        <v>3343.12</v>
      </c>
      <c r="L61" s="18">
        <v>3799</v>
      </c>
      <c r="M61" s="45" t="s">
        <v>4100</v>
      </c>
      <c r="N61" t="s">
        <v>4132</v>
      </c>
    </row>
    <row r="62" spans="1:14" x14ac:dyDescent="0.35">
      <c r="A62">
        <v>58</v>
      </c>
      <c r="B62" s="42" t="s">
        <v>4094</v>
      </c>
      <c r="C62" s="42" t="s">
        <v>4095</v>
      </c>
      <c r="D62" s="16" t="s">
        <v>4234</v>
      </c>
      <c r="E62" s="16" t="s">
        <v>4166</v>
      </c>
      <c r="F62" s="16" t="s">
        <v>4234</v>
      </c>
      <c r="G62" t="s">
        <v>4235</v>
      </c>
      <c r="H62" t="s">
        <v>4130</v>
      </c>
      <c r="I62" t="s">
        <v>4131</v>
      </c>
      <c r="J62" t="s">
        <v>4099</v>
      </c>
      <c r="K62" s="44">
        <f t="shared" si="1"/>
        <v>1935.1200000000001</v>
      </c>
      <c r="L62" s="18">
        <v>2199</v>
      </c>
      <c r="M62" s="45" t="s">
        <v>4100</v>
      </c>
      <c r="N62" t="s">
        <v>4132</v>
      </c>
    </row>
    <row r="63" spans="1:14" ht="29" x14ac:dyDescent="0.35">
      <c r="A63">
        <v>59</v>
      </c>
      <c r="B63" s="42" t="s">
        <v>4094</v>
      </c>
      <c r="C63" s="42" t="s">
        <v>4095</v>
      </c>
      <c r="D63" s="16" t="s">
        <v>4236</v>
      </c>
      <c r="E63" s="16" t="s">
        <v>4166</v>
      </c>
      <c r="F63" s="16" t="s">
        <v>4236</v>
      </c>
      <c r="G63" t="s">
        <v>4237</v>
      </c>
      <c r="H63" t="s">
        <v>4130</v>
      </c>
      <c r="I63" t="s">
        <v>4131</v>
      </c>
      <c r="J63" t="s">
        <v>4099</v>
      </c>
      <c r="K63" s="44">
        <f t="shared" si="1"/>
        <v>2287.12</v>
      </c>
      <c r="L63" s="18">
        <v>2599</v>
      </c>
      <c r="M63" s="45" t="s">
        <v>4100</v>
      </c>
      <c r="N63" t="s">
        <v>4132</v>
      </c>
    </row>
    <row r="64" spans="1:14" x14ac:dyDescent="0.35">
      <c r="A64">
        <v>60</v>
      </c>
      <c r="B64" s="42" t="s">
        <v>4094</v>
      </c>
      <c r="C64" s="42" t="s">
        <v>4095</v>
      </c>
      <c r="D64" s="16" t="s">
        <v>4238</v>
      </c>
      <c r="E64" s="16" t="s">
        <v>4166</v>
      </c>
      <c r="F64" s="16" t="s">
        <v>4238</v>
      </c>
      <c r="G64" t="s">
        <v>4239</v>
      </c>
      <c r="H64" t="s">
        <v>4130</v>
      </c>
      <c r="I64" t="s">
        <v>4131</v>
      </c>
      <c r="J64" t="s">
        <v>4099</v>
      </c>
      <c r="K64" s="44">
        <f t="shared" si="1"/>
        <v>3343.12</v>
      </c>
      <c r="L64" s="18">
        <v>3799</v>
      </c>
      <c r="M64" s="45" t="s">
        <v>4100</v>
      </c>
      <c r="N64" t="s">
        <v>4132</v>
      </c>
    </row>
    <row r="65" spans="1:14" ht="29" x14ac:dyDescent="0.35">
      <c r="A65">
        <v>61</v>
      </c>
      <c r="B65" s="42" t="s">
        <v>4094</v>
      </c>
      <c r="C65" s="42" t="s">
        <v>4095</v>
      </c>
      <c r="D65" s="16" t="s">
        <v>4240</v>
      </c>
      <c r="E65" s="16" t="s">
        <v>4166</v>
      </c>
      <c r="F65" s="16" t="s">
        <v>4240</v>
      </c>
      <c r="G65" t="s">
        <v>4241</v>
      </c>
      <c r="H65" t="s">
        <v>4130</v>
      </c>
      <c r="I65" t="s">
        <v>4131</v>
      </c>
      <c r="J65" t="s">
        <v>4099</v>
      </c>
      <c r="K65" s="44">
        <f t="shared" si="1"/>
        <v>3300</v>
      </c>
      <c r="L65" s="18">
        <v>3750</v>
      </c>
      <c r="M65" s="45" t="s">
        <v>4100</v>
      </c>
      <c r="N65" t="s">
        <v>4132</v>
      </c>
    </row>
    <row r="66" spans="1:14" x14ac:dyDescent="0.35">
      <c r="A66">
        <v>62</v>
      </c>
      <c r="B66" s="42" t="s">
        <v>4094</v>
      </c>
      <c r="C66" s="42" t="s">
        <v>4095</v>
      </c>
      <c r="D66" t="s">
        <v>4242</v>
      </c>
      <c r="E66" t="s">
        <v>4152</v>
      </c>
      <c r="F66" t="s">
        <v>4243</v>
      </c>
      <c r="G66" t="s">
        <v>4244</v>
      </c>
      <c r="H66" t="s">
        <v>4130</v>
      </c>
      <c r="I66" t="s">
        <v>4131</v>
      </c>
      <c r="J66" t="s">
        <v>4099</v>
      </c>
      <c r="K66" s="44">
        <f>L66*88%</f>
        <v>1231.1200000000001</v>
      </c>
      <c r="L66" s="18">
        <v>1399</v>
      </c>
      <c r="M66" s="45" t="s">
        <v>4245</v>
      </c>
      <c r="N66" t="s">
        <v>4132</v>
      </c>
    </row>
    <row r="67" spans="1:14" x14ac:dyDescent="0.35">
      <c r="A67">
        <v>63</v>
      </c>
      <c r="B67" s="42" t="s">
        <v>4094</v>
      </c>
      <c r="C67" s="42" t="s">
        <v>4095</v>
      </c>
      <c r="D67" t="s">
        <v>4242</v>
      </c>
      <c r="E67" t="s">
        <v>4152</v>
      </c>
      <c r="F67" t="s">
        <v>4243</v>
      </c>
      <c r="G67" t="s">
        <v>4246</v>
      </c>
      <c r="H67" t="s">
        <v>4130</v>
      </c>
      <c r="I67" t="s">
        <v>4131</v>
      </c>
      <c r="J67" t="s">
        <v>4099</v>
      </c>
      <c r="K67" s="44">
        <f t="shared" ref="K67:K75" si="2">L67*88%</f>
        <v>1759.1200000000001</v>
      </c>
      <c r="L67" s="18">
        <v>1999</v>
      </c>
      <c r="M67" s="45" t="s">
        <v>4245</v>
      </c>
      <c r="N67" t="s">
        <v>4132</v>
      </c>
    </row>
    <row r="68" spans="1:14" x14ac:dyDescent="0.35">
      <c r="A68">
        <v>64</v>
      </c>
      <c r="B68" s="42" t="s">
        <v>4094</v>
      </c>
      <c r="C68" s="42" t="s">
        <v>4095</v>
      </c>
      <c r="D68" t="s">
        <v>4242</v>
      </c>
      <c r="E68" t="s">
        <v>4152</v>
      </c>
      <c r="F68" t="s">
        <v>4243</v>
      </c>
      <c r="G68" t="s">
        <v>4247</v>
      </c>
      <c r="H68" t="s">
        <v>4130</v>
      </c>
      <c r="I68" t="s">
        <v>4131</v>
      </c>
      <c r="J68" t="s">
        <v>4099</v>
      </c>
      <c r="K68" s="44">
        <f t="shared" si="2"/>
        <v>2991.12</v>
      </c>
      <c r="L68" s="18">
        <v>3399</v>
      </c>
      <c r="M68" s="45" t="s">
        <v>4245</v>
      </c>
      <c r="N68" t="s">
        <v>4132</v>
      </c>
    </row>
    <row r="69" spans="1:14" x14ac:dyDescent="0.35">
      <c r="A69">
        <v>65</v>
      </c>
      <c r="B69" t="s">
        <v>4094</v>
      </c>
      <c r="C69" s="48" t="s">
        <v>4095</v>
      </c>
      <c r="D69" t="s">
        <v>4248</v>
      </c>
      <c r="E69" t="s">
        <v>4249</v>
      </c>
      <c r="F69" t="s">
        <v>4250</v>
      </c>
      <c r="G69" t="s">
        <v>4251</v>
      </c>
      <c r="H69" t="s">
        <v>4252</v>
      </c>
      <c r="I69" t="s">
        <v>4252</v>
      </c>
      <c r="K69" s="44">
        <f t="shared" si="2"/>
        <v>351.12</v>
      </c>
      <c r="L69" s="18">
        <v>399</v>
      </c>
      <c r="M69" s="51" t="s">
        <v>4245</v>
      </c>
      <c r="N69" t="s">
        <v>4132</v>
      </c>
    </row>
    <row r="70" spans="1:14" x14ac:dyDescent="0.35">
      <c r="A70">
        <v>66</v>
      </c>
      <c r="B70" t="s">
        <v>4094</v>
      </c>
      <c r="C70" s="47" t="s">
        <v>4095</v>
      </c>
      <c r="D70" t="s">
        <v>4253</v>
      </c>
      <c r="E70" t="s">
        <v>4254</v>
      </c>
      <c r="F70" t="s">
        <v>4255</v>
      </c>
      <c r="G70" t="s">
        <v>4256</v>
      </c>
      <c r="H70" t="s">
        <v>4252</v>
      </c>
      <c r="I70" t="s">
        <v>4252</v>
      </c>
      <c r="K70" s="44">
        <f>L70*88%</f>
        <v>614.24</v>
      </c>
      <c r="L70" s="18">
        <v>698</v>
      </c>
      <c r="M70" s="52" t="s">
        <v>4245</v>
      </c>
      <c r="N70" t="s">
        <v>4132</v>
      </c>
    </row>
    <row r="71" spans="1:14" x14ac:dyDescent="0.35">
      <c r="A71">
        <v>67</v>
      </c>
      <c r="B71" t="s">
        <v>4094</v>
      </c>
      <c r="C71" s="42" t="s">
        <v>4110</v>
      </c>
      <c r="D71" t="s">
        <v>81</v>
      </c>
      <c r="E71" t="s">
        <v>4257</v>
      </c>
      <c r="F71" t="s">
        <v>4258</v>
      </c>
      <c r="G71" t="s">
        <v>4259</v>
      </c>
      <c r="H71" t="s">
        <v>4260</v>
      </c>
      <c r="I71" t="s">
        <v>4260</v>
      </c>
      <c r="J71" s="53"/>
      <c r="K71" s="44">
        <f t="shared" si="2"/>
        <v>702.24</v>
      </c>
      <c r="L71" s="54">
        <v>798</v>
      </c>
      <c r="M71" s="47" t="s">
        <v>4245</v>
      </c>
      <c r="N71" s="53"/>
    </row>
    <row r="72" spans="1:14" x14ac:dyDescent="0.35">
      <c r="A72">
        <v>68</v>
      </c>
      <c r="B72" s="42" t="s">
        <v>4094</v>
      </c>
      <c r="C72" s="42" t="s">
        <v>4110</v>
      </c>
      <c r="D72" t="s">
        <v>4261</v>
      </c>
      <c r="E72" t="s">
        <v>4262</v>
      </c>
      <c r="F72" t="s">
        <v>4261</v>
      </c>
      <c r="G72" t="s">
        <v>4263</v>
      </c>
      <c r="H72" t="s">
        <v>4260</v>
      </c>
      <c r="I72" t="s">
        <v>4260</v>
      </c>
      <c r="K72" s="44">
        <v>250</v>
      </c>
      <c r="L72" s="18">
        <v>250</v>
      </c>
      <c r="M72" s="45" t="s">
        <v>4245</v>
      </c>
    </row>
    <row r="73" spans="1:14" x14ac:dyDescent="0.35">
      <c r="A73">
        <v>69</v>
      </c>
      <c r="B73" s="42" t="s">
        <v>4094</v>
      </c>
      <c r="C73" s="42" t="s">
        <v>4095</v>
      </c>
      <c r="D73" t="s">
        <v>4264</v>
      </c>
      <c r="E73" t="s">
        <v>4166</v>
      </c>
      <c r="F73" t="s">
        <v>4265</v>
      </c>
      <c r="G73" t="s">
        <v>4266</v>
      </c>
      <c r="H73" t="s">
        <v>4130</v>
      </c>
      <c r="I73" t="s">
        <v>4131</v>
      </c>
      <c r="J73" t="s">
        <v>4099</v>
      </c>
      <c r="K73" s="44">
        <f t="shared" si="2"/>
        <v>527.12</v>
      </c>
      <c r="L73" s="18">
        <v>599</v>
      </c>
      <c r="M73" s="45" t="s">
        <v>4245</v>
      </c>
      <c r="N73" t="s">
        <v>4132</v>
      </c>
    </row>
    <row r="74" spans="1:14" x14ac:dyDescent="0.35">
      <c r="A74">
        <v>70</v>
      </c>
      <c r="B74" s="42" t="s">
        <v>4094</v>
      </c>
      <c r="C74" s="42" t="s">
        <v>4095</v>
      </c>
      <c r="D74" t="s">
        <v>4264</v>
      </c>
      <c r="E74" t="s">
        <v>4166</v>
      </c>
      <c r="F74" t="s">
        <v>4267</v>
      </c>
      <c r="G74" t="s">
        <v>4268</v>
      </c>
      <c r="H74" t="s">
        <v>4130</v>
      </c>
      <c r="I74" t="s">
        <v>4131</v>
      </c>
      <c r="J74" t="s">
        <v>4099</v>
      </c>
      <c r="K74" s="44">
        <f t="shared" si="2"/>
        <v>967.12</v>
      </c>
      <c r="L74" s="18">
        <v>1099</v>
      </c>
      <c r="M74" s="45" t="s">
        <v>4245</v>
      </c>
      <c r="N74" t="s">
        <v>4132</v>
      </c>
    </row>
    <row r="75" spans="1:14" x14ac:dyDescent="0.35">
      <c r="A75">
        <v>71</v>
      </c>
      <c r="B75" s="42" t="s">
        <v>4094</v>
      </c>
      <c r="C75" s="42" t="s">
        <v>4095</v>
      </c>
      <c r="D75" t="s">
        <v>4264</v>
      </c>
      <c r="E75" t="s">
        <v>4166</v>
      </c>
      <c r="F75" t="s">
        <v>4269</v>
      </c>
      <c r="G75" t="s">
        <v>4270</v>
      </c>
      <c r="H75" t="s">
        <v>4130</v>
      </c>
      <c r="I75" t="s">
        <v>4131</v>
      </c>
      <c r="J75" t="s">
        <v>4099</v>
      </c>
      <c r="K75" s="44">
        <f t="shared" si="2"/>
        <v>1494.24</v>
      </c>
      <c r="L75" s="18">
        <v>1698</v>
      </c>
      <c r="M75" s="45" t="s">
        <v>4245</v>
      </c>
      <c r="N75" t="s">
        <v>4132</v>
      </c>
    </row>
    <row r="76" spans="1:14" x14ac:dyDescent="0.35">
      <c r="A76">
        <v>72</v>
      </c>
      <c r="B76" t="s">
        <v>4094</v>
      </c>
      <c r="C76" s="48" t="s">
        <v>4095</v>
      </c>
      <c r="D76" t="s">
        <v>4248</v>
      </c>
      <c r="E76" t="s">
        <v>4249</v>
      </c>
      <c r="F76" t="s">
        <v>4250</v>
      </c>
      <c r="G76" t="s">
        <v>4251</v>
      </c>
      <c r="H76" t="s">
        <v>4252</v>
      </c>
      <c r="I76" t="s">
        <v>4252</v>
      </c>
      <c r="K76" s="44">
        <v>399</v>
      </c>
      <c r="L76" s="18">
        <v>399</v>
      </c>
      <c r="M76" s="51" t="s">
        <v>4245</v>
      </c>
      <c r="N76" t="s">
        <v>4132</v>
      </c>
    </row>
    <row r="77" spans="1:14" x14ac:dyDescent="0.35">
      <c r="A77">
        <v>73</v>
      </c>
      <c r="B77" t="s">
        <v>4094</v>
      </c>
      <c r="C77" s="47" t="s">
        <v>4095</v>
      </c>
      <c r="D77" t="s">
        <v>4253</v>
      </c>
      <c r="E77" t="s">
        <v>4254</v>
      </c>
      <c r="F77" t="s">
        <v>4255</v>
      </c>
      <c r="G77" t="s">
        <v>4256</v>
      </c>
      <c r="H77" t="s">
        <v>4252</v>
      </c>
      <c r="I77" t="s">
        <v>4252</v>
      </c>
      <c r="K77" s="44">
        <v>698</v>
      </c>
      <c r="L77" s="18">
        <v>698</v>
      </c>
      <c r="M77" s="52" t="s">
        <v>4245</v>
      </c>
      <c r="N77" t="s">
        <v>4132</v>
      </c>
    </row>
    <row r="78" spans="1:14" x14ac:dyDescent="0.35">
      <c r="L78" s="18"/>
    </row>
    <row r="79" spans="1:14" x14ac:dyDescent="0.35">
      <c r="L79" s="18"/>
    </row>
    <row r="80" spans="1:14" x14ac:dyDescent="0.35">
      <c r="D80" t="s">
        <v>4271</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725"/>
  <sheetViews>
    <sheetView zoomScale="60" zoomScaleNormal="60" workbookViewId="0">
      <selection activeCell="E9" sqref="E9"/>
    </sheetView>
  </sheetViews>
  <sheetFormatPr defaultColWidth="20.7265625" defaultRowHeight="14.5" x14ac:dyDescent="0.35"/>
  <cols>
    <col min="1" max="1" width="23.1796875" bestFit="1" customWidth="1"/>
    <col min="2" max="2" width="33.90625" customWidth="1"/>
    <col min="3" max="3" width="41.1796875" customWidth="1"/>
    <col min="4" max="4" width="63.1796875" customWidth="1"/>
    <col min="5" max="5" width="103.1796875" customWidth="1"/>
    <col min="6" max="6" width="40.7265625" bestFit="1" customWidth="1"/>
    <col min="7" max="8" width="21.26953125" bestFit="1" customWidth="1"/>
    <col min="9" max="9" width="16.453125" bestFit="1" customWidth="1"/>
    <col min="10" max="10" width="16.54296875" bestFit="1" customWidth="1"/>
    <col min="11" max="11" width="12.54296875" bestFit="1" customWidth="1"/>
    <col min="12" max="12" width="23.453125" bestFit="1" customWidth="1"/>
    <col min="13" max="13" width="15" bestFit="1" customWidth="1"/>
  </cols>
  <sheetData>
    <row r="1" spans="1:13" s="10" customFormat="1" ht="43.5" x14ac:dyDescent="0.35">
      <c r="A1" s="10" t="s">
        <v>0</v>
      </c>
      <c r="B1" s="10" t="s">
        <v>1</v>
      </c>
      <c r="C1" s="10" t="s">
        <v>2</v>
      </c>
      <c r="D1" s="10" t="s">
        <v>3</v>
      </c>
      <c r="E1" s="10" t="s">
        <v>4</v>
      </c>
      <c r="F1" s="10" t="s">
        <v>5</v>
      </c>
      <c r="G1" s="10" t="s">
        <v>6</v>
      </c>
      <c r="H1" s="10" t="s">
        <v>7</v>
      </c>
      <c r="I1" s="10" t="s">
        <v>8</v>
      </c>
      <c r="J1" s="10" t="s">
        <v>9</v>
      </c>
      <c r="K1" s="10" t="s">
        <v>10</v>
      </c>
      <c r="L1" s="10" t="s">
        <v>11</v>
      </c>
      <c r="M1" s="10" t="s">
        <v>12</v>
      </c>
    </row>
    <row r="2" spans="1:13" ht="14.5" customHeight="1" x14ac:dyDescent="0.35">
      <c r="A2" t="s">
        <v>2094</v>
      </c>
      <c r="B2" t="s">
        <v>2095</v>
      </c>
      <c r="C2" t="s">
        <v>211</v>
      </c>
      <c r="D2" t="s">
        <v>251</v>
      </c>
      <c r="E2" s="17" t="s">
        <v>251</v>
      </c>
      <c r="F2" t="s">
        <v>252</v>
      </c>
      <c r="G2" t="s">
        <v>2094</v>
      </c>
      <c r="H2" t="s">
        <v>2094</v>
      </c>
      <c r="J2" s="18" t="s">
        <v>2096</v>
      </c>
      <c r="K2" s="18" t="s">
        <v>240</v>
      </c>
    </row>
    <row r="3" spans="1:13" ht="28.5" customHeight="1" x14ac:dyDescent="0.35">
      <c r="A3" t="s">
        <v>2094</v>
      </c>
      <c r="B3" t="s">
        <v>225</v>
      </c>
      <c r="C3" t="s">
        <v>211</v>
      </c>
      <c r="D3" t="s">
        <v>2097</v>
      </c>
      <c r="E3" s="17" t="s">
        <v>2098</v>
      </c>
      <c r="F3" t="s">
        <v>2099</v>
      </c>
      <c r="G3" t="s">
        <v>226</v>
      </c>
      <c r="H3" t="s">
        <v>226</v>
      </c>
      <c r="J3" s="19">
        <v>2113.6799999999998</v>
      </c>
      <c r="K3" s="19">
        <v>2204.04</v>
      </c>
      <c r="L3" t="s">
        <v>2100</v>
      </c>
    </row>
    <row r="4" spans="1:13" ht="14.5" customHeight="1" x14ac:dyDescent="0.35">
      <c r="A4" t="s">
        <v>2094</v>
      </c>
      <c r="B4" t="s">
        <v>225</v>
      </c>
      <c r="C4" t="s">
        <v>211</v>
      </c>
      <c r="D4" t="s">
        <v>2101</v>
      </c>
      <c r="E4" s="17" t="s">
        <v>2102</v>
      </c>
      <c r="F4" t="s">
        <v>2103</v>
      </c>
      <c r="G4" t="s">
        <v>226</v>
      </c>
      <c r="H4" t="s">
        <v>226</v>
      </c>
      <c r="J4" s="19">
        <v>2021.93</v>
      </c>
      <c r="K4" s="19">
        <v>2108.36</v>
      </c>
      <c r="L4" t="s">
        <v>2100</v>
      </c>
    </row>
    <row r="5" spans="1:13" ht="61.5" customHeight="1" x14ac:dyDescent="0.35">
      <c r="A5" t="s">
        <v>2094</v>
      </c>
      <c r="B5" t="s">
        <v>225</v>
      </c>
      <c r="C5" t="s">
        <v>203</v>
      </c>
      <c r="D5" t="s">
        <v>2104</v>
      </c>
      <c r="E5" s="17" t="s">
        <v>2105</v>
      </c>
      <c r="F5" t="s">
        <v>1676</v>
      </c>
      <c r="G5" t="s">
        <v>226</v>
      </c>
      <c r="H5" t="s">
        <v>226</v>
      </c>
      <c r="J5" s="19">
        <v>11275.1</v>
      </c>
      <c r="K5" s="19">
        <v>16804.89</v>
      </c>
      <c r="L5" t="s">
        <v>2100</v>
      </c>
    </row>
    <row r="6" spans="1:13" ht="14.5" customHeight="1" x14ac:dyDescent="0.35">
      <c r="A6" t="s">
        <v>2094</v>
      </c>
      <c r="B6" t="s">
        <v>225</v>
      </c>
      <c r="C6" t="s">
        <v>203</v>
      </c>
      <c r="D6" t="s">
        <v>2106</v>
      </c>
      <c r="E6" s="17" t="s">
        <v>2107</v>
      </c>
      <c r="F6" t="s">
        <v>2108</v>
      </c>
      <c r="G6" t="s">
        <v>226</v>
      </c>
      <c r="H6" t="s">
        <v>226</v>
      </c>
      <c r="J6" s="19">
        <v>94852.02</v>
      </c>
      <c r="K6" s="19">
        <v>106515.46</v>
      </c>
      <c r="L6" t="s">
        <v>2109</v>
      </c>
    </row>
    <row r="7" spans="1:13" ht="14.5" customHeight="1" x14ac:dyDescent="0.35">
      <c r="A7" t="s">
        <v>2094</v>
      </c>
      <c r="B7" t="s">
        <v>225</v>
      </c>
      <c r="C7" t="s">
        <v>203</v>
      </c>
      <c r="D7" t="s">
        <v>2110</v>
      </c>
      <c r="E7" s="17" t="s">
        <v>2111</v>
      </c>
      <c r="F7" t="s">
        <v>2112</v>
      </c>
      <c r="G7" t="s">
        <v>226</v>
      </c>
      <c r="H7" t="s">
        <v>226</v>
      </c>
      <c r="J7" s="19">
        <v>98345.45</v>
      </c>
      <c r="K7" s="19">
        <v>119083.07</v>
      </c>
      <c r="L7" t="s">
        <v>2100</v>
      </c>
    </row>
    <row r="8" spans="1:13" ht="33.75" customHeight="1" x14ac:dyDescent="0.35">
      <c r="A8" t="s">
        <v>2094</v>
      </c>
      <c r="B8" t="s">
        <v>225</v>
      </c>
      <c r="C8" t="s">
        <v>203</v>
      </c>
      <c r="D8" t="s">
        <v>2113</v>
      </c>
      <c r="E8" s="17" t="s">
        <v>2114</v>
      </c>
      <c r="F8" t="s">
        <v>1673</v>
      </c>
      <c r="G8" t="s">
        <v>226</v>
      </c>
      <c r="H8" t="s">
        <v>226</v>
      </c>
      <c r="J8" s="19">
        <v>29544.05</v>
      </c>
      <c r="K8" s="19">
        <v>43202.080000000002</v>
      </c>
      <c r="L8" t="s">
        <v>2100</v>
      </c>
    </row>
    <row r="9" spans="1:13" ht="97.5" customHeight="1" x14ac:dyDescent="0.35">
      <c r="A9" t="s">
        <v>2094</v>
      </c>
      <c r="B9" t="s">
        <v>225</v>
      </c>
      <c r="C9" t="s">
        <v>203</v>
      </c>
      <c r="D9" t="s">
        <v>2115</v>
      </c>
      <c r="E9" s="17" t="s">
        <v>2116</v>
      </c>
      <c r="F9" t="s">
        <v>2117</v>
      </c>
      <c r="G9" t="s">
        <v>226</v>
      </c>
      <c r="H9" t="s">
        <v>226</v>
      </c>
      <c r="J9" s="19">
        <v>32042.93</v>
      </c>
      <c r="K9" s="19">
        <v>46600</v>
      </c>
      <c r="L9" t="s">
        <v>2100</v>
      </c>
    </row>
    <row r="10" spans="1:13" ht="29" x14ac:dyDescent="0.35">
      <c r="A10" t="s">
        <v>2094</v>
      </c>
      <c r="B10" t="s">
        <v>225</v>
      </c>
      <c r="C10" t="s">
        <v>203</v>
      </c>
      <c r="D10" t="s">
        <v>2118</v>
      </c>
      <c r="E10" s="17" t="s">
        <v>2119</v>
      </c>
      <c r="F10" t="s">
        <v>1677</v>
      </c>
      <c r="G10" t="s">
        <v>226</v>
      </c>
      <c r="H10" t="s">
        <v>226</v>
      </c>
      <c r="J10" s="19">
        <v>11368.26</v>
      </c>
      <c r="K10" s="19">
        <v>17313.54</v>
      </c>
      <c r="L10" t="s">
        <v>2100</v>
      </c>
    </row>
    <row r="11" spans="1:13" ht="29" x14ac:dyDescent="0.35">
      <c r="A11" t="s">
        <v>2094</v>
      </c>
      <c r="B11" t="s">
        <v>225</v>
      </c>
      <c r="C11" t="s">
        <v>203</v>
      </c>
      <c r="D11" t="s">
        <v>2120</v>
      </c>
      <c r="E11" s="17" t="s">
        <v>2121</v>
      </c>
      <c r="F11" t="s">
        <v>2122</v>
      </c>
      <c r="G11" t="s">
        <v>226</v>
      </c>
      <c r="H11" t="s">
        <v>226</v>
      </c>
      <c r="J11" s="19">
        <v>100328.83</v>
      </c>
      <c r="K11" s="19">
        <v>112665.72</v>
      </c>
      <c r="L11" t="s">
        <v>2100</v>
      </c>
    </row>
    <row r="12" spans="1:13" ht="43.5" x14ac:dyDescent="0.35">
      <c r="A12" t="s">
        <v>2094</v>
      </c>
      <c r="B12" t="s">
        <v>225</v>
      </c>
      <c r="C12" t="s">
        <v>203</v>
      </c>
      <c r="D12" t="s">
        <v>2123</v>
      </c>
      <c r="E12" s="17" t="s">
        <v>2124</v>
      </c>
      <c r="F12" t="s">
        <v>2125</v>
      </c>
      <c r="G12" t="s">
        <v>226</v>
      </c>
      <c r="H12" t="s">
        <v>226</v>
      </c>
      <c r="J12" s="19">
        <v>110733.15</v>
      </c>
      <c r="K12" s="19">
        <v>124349.42</v>
      </c>
      <c r="L12" t="s">
        <v>2100</v>
      </c>
    </row>
    <row r="13" spans="1:13" ht="29" x14ac:dyDescent="0.35">
      <c r="A13" t="s">
        <v>2094</v>
      </c>
      <c r="B13" t="s">
        <v>225</v>
      </c>
      <c r="C13" t="s">
        <v>203</v>
      </c>
      <c r="D13" t="s">
        <v>2126</v>
      </c>
      <c r="E13" s="17" t="s">
        <v>2127</v>
      </c>
      <c r="F13" t="s">
        <v>2128</v>
      </c>
      <c r="G13" t="s">
        <v>226</v>
      </c>
      <c r="H13" t="s">
        <v>226</v>
      </c>
      <c r="J13" s="19">
        <v>13912.35</v>
      </c>
      <c r="K13" s="19">
        <v>20607.810000000001</v>
      </c>
      <c r="L13" t="s">
        <v>2100</v>
      </c>
    </row>
    <row r="14" spans="1:13" ht="29" x14ac:dyDescent="0.35">
      <c r="A14" t="s">
        <v>2094</v>
      </c>
      <c r="B14" t="s">
        <v>225</v>
      </c>
      <c r="C14" t="s">
        <v>203</v>
      </c>
      <c r="D14" t="s">
        <v>2129</v>
      </c>
      <c r="E14" s="17" t="s">
        <v>2130</v>
      </c>
      <c r="F14" t="s">
        <v>2131</v>
      </c>
      <c r="G14" t="s">
        <v>226</v>
      </c>
      <c r="H14" t="s">
        <v>226</v>
      </c>
      <c r="J14" s="19">
        <v>14006.88</v>
      </c>
      <c r="K14" s="19">
        <v>20445.64</v>
      </c>
      <c r="L14" t="s">
        <v>2100</v>
      </c>
    </row>
    <row r="15" spans="1:13" ht="87" x14ac:dyDescent="0.35">
      <c r="A15" t="s">
        <v>2094</v>
      </c>
      <c r="B15" t="s">
        <v>225</v>
      </c>
      <c r="C15" t="s">
        <v>203</v>
      </c>
      <c r="D15" t="s">
        <v>2132</v>
      </c>
      <c r="E15" s="17" t="s">
        <v>2133</v>
      </c>
      <c r="F15" t="s">
        <v>2134</v>
      </c>
      <c r="G15" t="s">
        <v>226</v>
      </c>
      <c r="H15" t="s">
        <v>226</v>
      </c>
      <c r="J15" s="19">
        <v>85584.34</v>
      </c>
      <c r="K15" s="19">
        <v>96108.18</v>
      </c>
      <c r="L15" t="s">
        <v>2135</v>
      </c>
    </row>
    <row r="16" spans="1:13" ht="87" x14ac:dyDescent="0.35">
      <c r="A16" t="s">
        <v>2094</v>
      </c>
      <c r="B16" t="s">
        <v>225</v>
      </c>
      <c r="C16" t="s">
        <v>203</v>
      </c>
      <c r="D16" t="s">
        <v>2136</v>
      </c>
      <c r="E16" s="17" t="s">
        <v>2137</v>
      </c>
      <c r="F16" t="s">
        <v>2138</v>
      </c>
      <c r="G16" t="s">
        <v>226</v>
      </c>
      <c r="H16" t="s">
        <v>226</v>
      </c>
      <c r="J16" s="19">
        <v>82859.520000000004</v>
      </c>
      <c r="K16" s="19">
        <v>100802.33</v>
      </c>
      <c r="L16" t="s">
        <v>2100</v>
      </c>
    </row>
    <row r="17" spans="1:12" ht="72.5" x14ac:dyDescent="0.35">
      <c r="A17" t="s">
        <v>2094</v>
      </c>
      <c r="B17" t="s">
        <v>225</v>
      </c>
      <c r="C17" t="s">
        <v>203</v>
      </c>
      <c r="D17" t="s">
        <v>2139</v>
      </c>
      <c r="E17" s="17" t="s">
        <v>2140</v>
      </c>
      <c r="F17" t="s">
        <v>2141</v>
      </c>
      <c r="G17" t="s">
        <v>226</v>
      </c>
      <c r="H17" t="s">
        <v>226</v>
      </c>
      <c r="J17" s="19">
        <v>60833.754000000001</v>
      </c>
      <c r="K17" s="19">
        <v>80442.86</v>
      </c>
      <c r="L17" t="s">
        <v>2100</v>
      </c>
    </row>
    <row r="18" spans="1:12" ht="87" x14ac:dyDescent="0.35">
      <c r="A18" t="s">
        <v>2094</v>
      </c>
      <c r="B18" t="s">
        <v>225</v>
      </c>
      <c r="C18" t="s">
        <v>203</v>
      </c>
      <c r="D18" t="s">
        <v>2142</v>
      </c>
      <c r="E18" s="17" t="s">
        <v>2143</v>
      </c>
      <c r="F18" t="s">
        <v>2144</v>
      </c>
      <c r="G18" t="s">
        <v>226</v>
      </c>
      <c r="H18" t="s">
        <v>226</v>
      </c>
      <c r="J18" s="19">
        <v>59352.51</v>
      </c>
      <c r="K18" s="19">
        <v>87357.14</v>
      </c>
      <c r="L18" t="s">
        <v>2100</v>
      </c>
    </row>
    <row r="19" spans="1:12" ht="87" x14ac:dyDescent="0.35">
      <c r="A19" t="s">
        <v>2094</v>
      </c>
      <c r="B19" t="s">
        <v>225</v>
      </c>
      <c r="C19" t="s">
        <v>203</v>
      </c>
      <c r="D19" t="s">
        <v>2145</v>
      </c>
      <c r="E19" s="17" t="s">
        <v>2146</v>
      </c>
      <c r="F19" t="s">
        <v>2147</v>
      </c>
      <c r="G19" t="s">
        <v>226</v>
      </c>
      <c r="H19" t="s">
        <v>226</v>
      </c>
      <c r="J19" s="19">
        <v>58160.61</v>
      </c>
      <c r="K19" s="19">
        <v>84885.71</v>
      </c>
      <c r="L19" t="s">
        <v>2100</v>
      </c>
    </row>
    <row r="20" spans="1:12" ht="58" x14ac:dyDescent="0.35">
      <c r="A20" t="s">
        <v>2094</v>
      </c>
      <c r="B20" t="s">
        <v>225</v>
      </c>
      <c r="C20" t="s">
        <v>203</v>
      </c>
      <c r="D20" t="s">
        <v>2148</v>
      </c>
      <c r="E20" s="17" t="s">
        <v>2149</v>
      </c>
      <c r="F20" t="s">
        <v>1674</v>
      </c>
      <c r="G20" t="s">
        <v>226</v>
      </c>
      <c r="H20" t="s">
        <v>226</v>
      </c>
      <c r="J20" s="19">
        <v>26978.04</v>
      </c>
      <c r="K20" s="19">
        <v>36987</v>
      </c>
      <c r="L20" t="s">
        <v>2100</v>
      </c>
    </row>
    <row r="21" spans="1:12" ht="58" x14ac:dyDescent="0.35">
      <c r="A21" t="s">
        <v>2094</v>
      </c>
      <c r="B21" t="s">
        <v>225</v>
      </c>
      <c r="C21" t="s">
        <v>203</v>
      </c>
      <c r="D21" t="s">
        <v>2150</v>
      </c>
      <c r="E21" s="17" t="s">
        <v>2151</v>
      </c>
      <c r="F21" t="s">
        <v>2152</v>
      </c>
      <c r="G21" t="s">
        <v>226</v>
      </c>
      <c r="H21" t="s">
        <v>226</v>
      </c>
      <c r="J21" s="19">
        <v>25727.23</v>
      </c>
      <c r="K21" s="19">
        <v>34318.33</v>
      </c>
      <c r="L21" t="s">
        <v>2100</v>
      </c>
    </row>
    <row r="22" spans="1:12" ht="72.5" x14ac:dyDescent="0.35">
      <c r="A22" t="s">
        <v>2094</v>
      </c>
      <c r="B22" t="s">
        <v>225</v>
      </c>
      <c r="C22" t="s">
        <v>203</v>
      </c>
      <c r="D22" t="s">
        <v>2153</v>
      </c>
      <c r="E22" s="17" t="s">
        <v>2154</v>
      </c>
      <c r="F22" t="s">
        <v>2155</v>
      </c>
      <c r="G22" t="s">
        <v>226</v>
      </c>
      <c r="H22" t="s">
        <v>226</v>
      </c>
      <c r="J22" s="19">
        <v>66927.240000000005</v>
      </c>
      <c r="K22" s="19">
        <v>106123.81</v>
      </c>
      <c r="L22" t="s">
        <v>2100</v>
      </c>
    </row>
    <row r="23" spans="1:12" ht="72.5" x14ac:dyDescent="0.35">
      <c r="A23" t="s">
        <v>2094</v>
      </c>
      <c r="B23" t="s">
        <v>225</v>
      </c>
      <c r="C23" t="s">
        <v>203</v>
      </c>
      <c r="D23" t="s">
        <v>2156</v>
      </c>
      <c r="E23" s="17" t="s">
        <v>2157</v>
      </c>
      <c r="F23" t="s">
        <v>2158</v>
      </c>
      <c r="G23" t="s">
        <v>226</v>
      </c>
      <c r="H23" t="s">
        <v>226</v>
      </c>
      <c r="J23" s="19">
        <v>77655.915500000003</v>
      </c>
      <c r="K23" s="19">
        <v>99209.52</v>
      </c>
      <c r="L23" t="s">
        <v>2100</v>
      </c>
    </row>
    <row r="24" spans="1:12" ht="87" x14ac:dyDescent="0.35">
      <c r="A24" t="s">
        <v>2094</v>
      </c>
      <c r="B24" t="s">
        <v>225</v>
      </c>
      <c r="C24" t="s">
        <v>203</v>
      </c>
      <c r="D24" t="s">
        <v>2159</v>
      </c>
      <c r="E24" s="17" t="s">
        <v>2160</v>
      </c>
      <c r="F24" t="s">
        <v>2161</v>
      </c>
      <c r="G24" t="s">
        <v>226</v>
      </c>
      <c r="H24" t="s">
        <v>226</v>
      </c>
      <c r="J24" s="19">
        <v>53095.72</v>
      </c>
      <c r="K24" s="19">
        <v>78469.05</v>
      </c>
      <c r="L24" t="s">
        <v>2100</v>
      </c>
    </row>
    <row r="25" spans="1:12" ht="87" x14ac:dyDescent="0.35">
      <c r="A25" t="s">
        <v>2094</v>
      </c>
      <c r="B25" t="s">
        <v>225</v>
      </c>
      <c r="C25" t="s">
        <v>203</v>
      </c>
      <c r="D25" t="s">
        <v>2162</v>
      </c>
      <c r="E25" s="17" t="s">
        <v>2163</v>
      </c>
      <c r="F25" t="s">
        <v>2164</v>
      </c>
      <c r="G25" t="s">
        <v>226</v>
      </c>
      <c r="H25" t="s">
        <v>226</v>
      </c>
      <c r="J25" s="19">
        <v>51666.81</v>
      </c>
      <c r="K25" s="19">
        <v>75997.62</v>
      </c>
      <c r="L25" t="s">
        <v>2100</v>
      </c>
    </row>
    <row r="26" spans="1:12" ht="72.5" x14ac:dyDescent="0.35">
      <c r="A26" t="s">
        <v>2094</v>
      </c>
      <c r="B26" t="s">
        <v>225</v>
      </c>
      <c r="C26" t="s">
        <v>203</v>
      </c>
      <c r="D26" t="s">
        <v>2165</v>
      </c>
      <c r="E26" s="17" t="s">
        <v>2166</v>
      </c>
      <c r="F26" t="s">
        <v>2167</v>
      </c>
      <c r="G26" t="s">
        <v>226</v>
      </c>
      <c r="H26" t="s">
        <v>226</v>
      </c>
      <c r="J26" s="19">
        <v>49800.87</v>
      </c>
      <c r="K26" s="19">
        <v>71552.38</v>
      </c>
      <c r="L26" t="s">
        <v>2100</v>
      </c>
    </row>
    <row r="27" spans="1:12" ht="72.5" x14ac:dyDescent="0.35">
      <c r="A27" t="s">
        <v>2094</v>
      </c>
      <c r="B27" t="s">
        <v>225</v>
      </c>
      <c r="C27" t="s">
        <v>203</v>
      </c>
      <c r="D27" t="s">
        <v>2168</v>
      </c>
      <c r="E27" s="17" t="s">
        <v>2169</v>
      </c>
      <c r="F27" t="s">
        <v>2170</v>
      </c>
      <c r="G27" t="s">
        <v>226</v>
      </c>
      <c r="H27" t="s">
        <v>226</v>
      </c>
      <c r="J27" s="19">
        <v>65686.02</v>
      </c>
      <c r="K27" s="19">
        <v>103654.76</v>
      </c>
      <c r="L27" t="s">
        <v>2100</v>
      </c>
    </row>
    <row r="28" spans="1:12" ht="87" x14ac:dyDescent="0.35">
      <c r="A28" t="s">
        <v>2094</v>
      </c>
      <c r="B28" t="s">
        <v>225</v>
      </c>
      <c r="C28" t="s">
        <v>203</v>
      </c>
      <c r="D28" t="s">
        <v>2171</v>
      </c>
      <c r="E28" s="17" t="s">
        <v>2107</v>
      </c>
      <c r="F28" t="s">
        <v>2172</v>
      </c>
      <c r="G28" t="s">
        <v>226</v>
      </c>
      <c r="H28" t="s">
        <v>226</v>
      </c>
      <c r="J28" s="19">
        <v>151954.92000000001</v>
      </c>
      <c r="K28" s="19">
        <v>192049.22</v>
      </c>
      <c r="L28" t="s">
        <v>2100</v>
      </c>
    </row>
    <row r="29" spans="1:12" ht="58" x14ac:dyDescent="0.35">
      <c r="A29" t="s">
        <v>2094</v>
      </c>
      <c r="B29" t="s">
        <v>225</v>
      </c>
      <c r="C29" t="s">
        <v>203</v>
      </c>
      <c r="D29" t="s">
        <v>2173</v>
      </c>
      <c r="E29" s="17" t="s">
        <v>2151</v>
      </c>
      <c r="F29" t="s">
        <v>2174</v>
      </c>
      <c r="G29" t="s">
        <v>226</v>
      </c>
      <c r="H29" t="s">
        <v>226</v>
      </c>
      <c r="J29" s="19">
        <v>32025.79</v>
      </c>
      <c r="K29" s="19">
        <v>38960.82</v>
      </c>
      <c r="L29" t="s">
        <v>2100</v>
      </c>
    </row>
    <row r="30" spans="1:12" x14ac:dyDescent="0.35">
      <c r="A30" t="s">
        <v>2094</v>
      </c>
      <c r="B30" t="s">
        <v>202</v>
      </c>
      <c r="C30" t="s">
        <v>203</v>
      </c>
      <c r="D30" t="s">
        <v>2175</v>
      </c>
      <c r="E30" s="17" t="s">
        <v>2176</v>
      </c>
      <c r="F30" t="s">
        <v>2177</v>
      </c>
      <c r="G30" t="s">
        <v>226</v>
      </c>
      <c r="H30" t="s">
        <v>226</v>
      </c>
      <c r="J30" s="19">
        <v>2095.8904109589043</v>
      </c>
      <c r="K30" s="19">
        <v>2886.7924528301887</v>
      </c>
      <c r="L30" t="s">
        <v>2100</v>
      </c>
    </row>
    <row r="31" spans="1:12" x14ac:dyDescent="0.35">
      <c r="A31" t="s">
        <v>2094</v>
      </c>
      <c r="B31" t="s">
        <v>202</v>
      </c>
      <c r="C31" t="s">
        <v>203</v>
      </c>
      <c r="D31" t="s">
        <v>2178</v>
      </c>
      <c r="E31" s="17" t="s">
        <v>2179</v>
      </c>
      <c r="F31" t="s">
        <v>2180</v>
      </c>
      <c r="G31" t="s">
        <v>226</v>
      </c>
      <c r="H31" t="s">
        <v>226</v>
      </c>
      <c r="J31" s="19">
        <v>1356.1643835616439</v>
      </c>
      <c r="K31" s="19">
        <v>1867.9245283018868</v>
      </c>
      <c r="L31" t="s">
        <v>2100</v>
      </c>
    </row>
    <row r="32" spans="1:12" x14ac:dyDescent="0.35">
      <c r="A32" t="s">
        <v>2094</v>
      </c>
      <c r="B32" t="s">
        <v>202</v>
      </c>
      <c r="C32" t="s">
        <v>203</v>
      </c>
      <c r="D32" t="s">
        <v>2181</v>
      </c>
      <c r="E32" s="17" t="s">
        <v>2182</v>
      </c>
      <c r="F32" t="s">
        <v>2183</v>
      </c>
      <c r="G32" t="s">
        <v>226</v>
      </c>
      <c r="H32" t="s">
        <v>226</v>
      </c>
      <c r="J32" s="19">
        <v>1671.2328767123288</v>
      </c>
      <c r="K32" s="19">
        <v>2301.8867924528299</v>
      </c>
      <c r="L32" t="s">
        <v>2100</v>
      </c>
    </row>
    <row r="33" spans="1:12" x14ac:dyDescent="0.35">
      <c r="A33" t="s">
        <v>2094</v>
      </c>
      <c r="B33" t="s">
        <v>202</v>
      </c>
      <c r="C33" t="s">
        <v>203</v>
      </c>
      <c r="D33" t="s">
        <v>2184</v>
      </c>
      <c r="E33" s="17" t="s">
        <v>2185</v>
      </c>
      <c r="F33" t="s">
        <v>2186</v>
      </c>
      <c r="G33" t="s">
        <v>226</v>
      </c>
      <c r="H33" t="s">
        <v>226</v>
      </c>
      <c r="J33" s="19">
        <v>1219.178082191781</v>
      </c>
      <c r="K33" s="19">
        <v>1679.2452830188679</v>
      </c>
      <c r="L33" t="s">
        <v>2100</v>
      </c>
    </row>
    <row r="34" spans="1:12" x14ac:dyDescent="0.35">
      <c r="A34" t="s">
        <v>2094</v>
      </c>
      <c r="B34" t="s">
        <v>202</v>
      </c>
      <c r="C34" t="s">
        <v>203</v>
      </c>
      <c r="D34" t="s">
        <v>2187</v>
      </c>
      <c r="E34" s="17" t="s">
        <v>2188</v>
      </c>
      <c r="F34" t="s">
        <v>2189</v>
      </c>
      <c r="G34" t="s">
        <v>226</v>
      </c>
      <c r="H34" t="s">
        <v>226</v>
      </c>
      <c r="J34" s="19">
        <v>1630.1369863013699</v>
      </c>
      <c r="K34" s="19">
        <v>2245.2830188679245</v>
      </c>
      <c r="L34" t="s">
        <v>2100</v>
      </c>
    </row>
    <row r="35" spans="1:12" x14ac:dyDescent="0.35">
      <c r="A35" t="s">
        <v>2094</v>
      </c>
      <c r="B35" t="s">
        <v>202</v>
      </c>
      <c r="C35" t="s">
        <v>203</v>
      </c>
      <c r="D35" t="s">
        <v>2190</v>
      </c>
      <c r="E35" s="17" t="s">
        <v>2191</v>
      </c>
      <c r="F35" t="s">
        <v>2192</v>
      </c>
      <c r="G35" t="s">
        <v>226</v>
      </c>
      <c r="H35" t="s">
        <v>226</v>
      </c>
      <c r="J35" s="19">
        <v>945.20547945205487</v>
      </c>
      <c r="K35" s="19">
        <v>1301.8867924528302</v>
      </c>
      <c r="L35" t="s">
        <v>2100</v>
      </c>
    </row>
    <row r="36" spans="1:12" x14ac:dyDescent="0.35">
      <c r="A36" t="s">
        <v>2094</v>
      </c>
      <c r="B36" t="s">
        <v>202</v>
      </c>
      <c r="C36" t="s">
        <v>203</v>
      </c>
      <c r="D36" t="s">
        <v>2193</v>
      </c>
      <c r="E36" s="17" t="s">
        <v>2194</v>
      </c>
      <c r="F36" t="s">
        <v>2195</v>
      </c>
      <c r="G36" t="s">
        <v>226</v>
      </c>
      <c r="H36" t="s">
        <v>226</v>
      </c>
      <c r="J36" s="19">
        <v>4041.0958904109589</v>
      </c>
      <c r="K36" s="19">
        <v>5566.0377358490559</v>
      </c>
      <c r="L36" t="s">
        <v>2100</v>
      </c>
    </row>
    <row r="37" spans="1:12" x14ac:dyDescent="0.35">
      <c r="A37" t="s">
        <v>2094</v>
      </c>
      <c r="B37" t="s">
        <v>202</v>
      </c>
      <c r="C37" t="s">
        <v>203</v>
      </c>
      <c r="D37" t="s">
        <v>2196</v>
      </c>
      <c r="E37" s="17" t="s">
        <v>2197</v>
      </c>
      <c r="F37" t="s">
        <v>2198</v>
      </c>
      <c r="G37" t="s">
        <v>226</v>
      </c>
      <c r="H37" t="s">
        <v>226</v>
      </c>
      <c r="J37" s="19">
        <v>815.06849315068496</v>
      </c>
      <c r="K37" s="19">
        <v>1122.6415094339623</v>
      </c>
      <c r="L37" t="s">
        <v>2100</v>
      </c>
    </row>
    <row r="38" spans="1:12" ht="43.5" x14ac:dyDescent="0.35">
      <c r="A38" t="s">
        <v>2094</v>
      </c>
      <c r="B38" t="s">
        <v>225</v>
      </c>
      <c r="C38" t="s">
        <v>211</v>
      </c>
      <c r="D38" t="s">
        <v>2199</v>
      </c>
      <c r="E38" s="17" t="s">
        <v>2200</v>
      </c>
      <c r="F38" t="s">
        <v>2201</v>
      </c>
      <c r="G38" t="s">
        <v>226</v>
      </c>
      <c r="H38" t="s">
        <v>226</v>
      </c>
      <c r="J38" s="19">
        <v>179382.32</v>
      </c>
      <c r="K38" s="19">
        <v>227757.84</v>
      </c>
      <c r="L38" t="s">
        <v>2100</v>
      </c>
    </row>
    <row r="39" spans="1:12" x14ac:dyDescent="0.35">
      <c r="A39" t="s">
        <v>2094</v>
      </c>
      <c r="B39" t="s">
        <v>225</v>
      </c>
      <c r="C39" t="s">
        <v>211</v>
      </c>
      <c r="D39" t="s">
        <v>2202</v>
      </c>
      <c r="E39" s="17" t="s">
        <v>2203</v>
      </c>
      <c r="F39" t="s">
        <v>2202</v>
      </c>
      <c r="G39" t="s">
        <v>226</v>
      </c>
      <c r="H39" t="s">
        <v>226</v>
      </c>
      <c r="J39" s="19">
        <v>5431.13</v>
      </c>
      <c r="K39" s="19">
        <v>7479.867924528301</v>
      </c>
      <c r="L39" t="s">
        <v>2100</v>
      </c>
    </row>
    <row r="40" spans="1:12" x14ac:dyDescent="0.35">
      <c r="A40" t="s">
        <v>2094</v>
      </c>
      <c r="B40" t="s">
        <v>225</v>
      </c>
      <c r="C40" t="s">
        <v>211</v>
      </c>
      <c r="D40" t="s">
        <v>2204</v>
      </c>
      <c r="E40" s="17" t="s">
        <v>2205</v>
      </c>
      <c r="F40" t="s">
        <v>2204</v>
      </c>
      <c r="G40" t="s">
        <v>226</v>
      </c>
      <c r="H40" t="s">
        <v>226</v>
      </c>
      <c r="J40" s="19">
        <v>11815.51</v>
      </c>
      <c r="K40" s="19">
        <v>16272.566037735847</v>
      </c>
      <c r="L40" t="s">
        <v>2100</v>
      </c>
    </row>
    <row r="41" spans="1:12" x14ac:dyDescent="0.35">
      <c r="A41" t="s">
        <v>2094</v>
      </c>
      <c r="B41" t="s">
        <v>225</v>
      </c>
      <c r="C41" t="s">
        <v>211</v>
      </c>
      <c r="D41" t="s">
        <v>2206</v>
      </c>
      <c r="E41" s="17" t="s">
        <v>2207</v>
      </c>
      <c r="F41" t="s">
        <v>2208</v>
      </c>
      <c r="G41" t="s">
        <v>226</v>
      </c>
      <c r="H41" t="s">
        <v>226</v>
      </c>
      <c r="J41" s="19">
        <v>2772.88</v>
      </c>
      <c r="K41" s="19">
        <v>2891.43</v>
      </c>
      <c r="L41" t="s">
        <v>2100</v>
      </c>
    </row>
    <row r="42" spans="1:12" x14ac:dyDescent="0.35">
      <c r="A42" t="s">
        <v>2094</v>
      </c>
      <c r="B42" t="s">
        <v>225</v>
      </c>
      <c r="C42" t="s">
        <v>211</v>
      </c>
      <c r="D42" t="s">
        <v>2209</v>
      </c>
      <c r="E42" s="17" t="s">
        <v>2210</v>
      </c>
      <c r="F42" t="s">
        <v>2211</v>
      </c>
      <c r="G42" t="s">
        <v>226</v>
      </c>
      <c r="H42" t="s">
        <v>226</v>
      </c>
      <c r="J42" s="19">
        <v>2764.25</v>
      </c>
      <c r="K42" s="19">
        <v>2882.43</v>
      </c>
      <c r="L42" t="s">
        <v>2100</v>
      </c>
    </row>
    <row r="43" spans="1:12" ht="43.5" x14ac:dyDescent="0.35">
      <c r="A43" t="s">
        <v>2094</v>
      </c>
      <c r="B43" t="s">
        <v>225</v>
      </c>
      <c r="C43" t="s">
        <v>211</v>
      </c>
      <c r="D43" t="s">
        <v>2212</v>
      </c>
      <c r="E43" s="17" t="s">
        <v>2213</v>
      </c>
      <c r="F43" t="s">
        <v>2214</v>
      </c>
      <c r="G43" t="s">
        <v>226</v>
      </c>
      <c r="H43" t="s">
        <v>226</v>
      </c>
      <c r="J43" s="19">
        <v>492.27</v>
      </c>
      <c r="K43" s="19">
        <v>598.87</v>
      </c>
      <c r="L43" t="s">
        <v>2100</v>
      </c>
    </row>
    <row r="44" spans="1:12" x14ac:dyDescent="0.35">
      <c r="A44" t="s">
        <v>2094</v>
      </c>
      <c r="B44" t="s">
        <v>225</v>
      </c>
      <c r="C44" t="s">
        <v>211</v>
      </c>
      <c r="D44" t="s">
        <v>2215</v>
      </c>
      <c r="E44" s="17" t="s">
        <v>2216</v>
      </c>
      <c r="F44" t="s">
        <v>227</v>
      </c>
      <c r="G44" t="s">
        <v>226</v>
      </c>
      <c r="H44" t="s">
        <v>226</v>
      </c>
      <c r="J44" s="19">
        <v>1780.8219178082193</v>
      </c>
      <c r="K44" s="19">
        <v>2452.8301886792451</v>
      </c>
      <c r="L44" t="s">
        <v>2135</v>
      </c>
    </row>
    <row r="45" spans="1:12" ht="72.5" x14ac:dyDescent="0.35">
      <c r="A45" t="s">
        <v>2094</v>
      </c>
      <c r="B45" t="s">
        <v>225</v>
      </c>
      <c r="C45" t="s">
        <v>211</v>
      </c>
      <c r="D45" t="s">
        <v>2217</v>
      </c>
      <c r="E45" s="17" t="s">
        <v>2218</v>
      </c>
      <c r="F45" t="s">
        <v>2219</v>
      </c>
      <c r="G45" t="s">
        <v>226</v>
      </c>
      <c r="H45" t="s">
        <v>226</v>
      </c>
      <c r="J45" s="19">
        <v>3911.08</v>
      </c>
      <c r="K45" s="19">
        <v>4758</v>
      </c>
      <c r="L45" t="s">
        <v>2100</v>
      </c>
    </row>
    <row r="46" spans="1:12" x14ac:dyDescent="0.35">
      <c r="A46" t="s">
        <v>2094</v>
      </c>
      <c r="B46" t="s">
        <v>225</v>
      </c>
      <c r="C46" t="s">
        <v>211</v>
      </c>
      <c r="D46" t="s">
        <v>2220</v>
      </c>
      <c r="E46" s="17" t="s">
        <v>2221</v>
      </c>
      <c r="F46" t="s">
        <v>2222</v>
      </c>
      <c r="G46" t="s">
        <v>226</v>
      </c>
      <c r="H46" t="s">
        <v>226</v>
      </c>
      <c r="J46" s="19">
        <v>1334.38</v>
      </c>
      <c r="K46" s="19">
        <v>1428.55</v>
      </c>
      <c r="L46" t="s">
        <v>2100</v>
      </c>
    </row>
    <row r="47" spans="1:12" x14ac:dyDescent="0.35">
      <c r="A47" t="s">
        <v>2094</v>
      </c>
      <c r="B47" t="s">
        <v>225</v>
      </c>
      <c r="C47" t="s">
        <v>211</v>
      </c>
      <c r="D47" t="s">
        <v>2223</v>
      </c>
      <c r="E47" s="17" t="s">
        <v>2224</v>
      </c>
      <c r="F47" t="s">
        <v>1675</v>
      </c>
      <c r="G47" t="s">
        <v>226</v>
      </c>
      <c r="H47" t="s">
        <v>226</v>
      </c>
      <c r="J47" s="19">
        <v>1334.38</v>
      </c>
      <c r="K47" s="19">
        <v>1651.02</v>
      </c>
      <c r="L47" t="s">
        <v>2100</v>
      </c>
    </row>
    <row r="48" spans="1:12" x14ac:dyDescent="0.35">
      <c r="A48" t="s">
        <v>2094</v>
      </c>
      <c r="B48" t="s">
        <v>225</v>
      </c>
      <c r="C48" t="s">
        <v>211</v>
      </c>
      <c r="D48" t="s">
        <v>2225</v>
      </c>
      <c r="E48" s="17" t="s">
        <v>2226</v>
      </c>
      <c r="F48" t="s">
        <v>2227</v>
      </c>
      <c r="G48" t="s">
        <v>226</v>
      </c>
      <c r="H48" t="s">
        <v>226</v>
      </c>
      <c r="J48" s="19">
        <v>794.52054794520552</v>
      </c>
      <c r="K48" s="19">
        <v>1094.3396226415093</v>
      </c>
      <c r="L48" t="s">
        <v>2135</v>
      </c>
    </row>
    <row r="49" spans="1:12" x14ac:dyDescent="0.35">
      <c r="A49" t="s">
        <v>2094</v>
      </c>
      <c r="B49" t="s">
        <v>225</v>
      </c>
      <c r="C49" t="s">
        <v>211</v>
      </c>
      <c r="D49" t="s">
        <v>2228</v>
      </c>
      <c r="E49" s="17" t="s">
        <v>2229</v>
      </c>
      <c r="F49" t="s">
        <v>2230</v>
      </c>
      <c r="G49" t="s">
        <v>226</v>
      </c>
      <c r="H49" t="s">
        <v>226</v>
      </c>
      <c r="J49" s="19">
        <v>5136.9863013698632</v>
      </c>
      <c r="K49" s="19">
        <v>7075.4716981132069</v>
      </c>
      <c r="L49" t="s">
        <v>2135</v>
      </c>
    </row>
    <row r="50" spans="1:12" x14ac:dyDescent="0.35">
      <c r="A50" t="s">
        <v>2094</v>
      </c>
      <c r="B50" t="s">
        <v>225</v>
      </c>
      <c r="C50" t="s">
        <v>211</v>
      </c>
      <c r="D50" t="s">
        <v>2231</v>
      </c>
      <c r="E50" s="17" t="s">
        <v>2232</v>
      </c>
      <c r="F50" t="s">
        <v>2233</v>
      </c>
      <c r="G50" t="s">
        <v>226</v>
      </c>
      <c r="H50" t="s">
        <v>226</v>
      </c>
      <c r="J50" s="19">
        <v>2812.88</v>
      </c>
      <c r="K50" s="19">
        <v>3422</v>
      </c>
      <c r="L50" t="s">
        <v>2100</v>
      </c>
    </row>
    <row r="51" spans="1:12" x14ac:dyDescent="0.35">
      <c r="A51" t="s">
        <v>2094</v>
      </c>
      <c r="B51" t="s">
        <v>225</v>
      </c>
      <c r="C51" t="s">
        <v>211</v>
      </c>
      <c r="D51" t="s">
        <v>2234</v>
      </c>
      <c r="E51" s="17" t="s">
        <v>2235</v>
      </c>
      <c r="F51" t="s">
        <v>2236</v>
      </c>
      <c r="G51" t="s">
        <v>226</v>
      </c>
      <c r="H51" t="s">
        <v>226</v>
      </c>
      <c r="J51" s="19">
        <v>4387.01</v>
      </c>
      <c r="K51" s="19">
        <v>5337</v>
      </c>
      <c r="L51" t="s">
        <v>2100</v>
      </c>
    </row>
    <row r="52" spans="1:12" ht="72.5" x14ac:dyDescent="0.35">
      <c r="A52" t="s">
        <v>2094</v>
      </c>
      <c r="B52" t="s">
        <v>225</v>
      </c>
      <c r="C52" t="s">
        <v>211</v>
      </c>
      <c r="D52" t="s">
        <v>2237</v>
      </c>
      <c r="E52" s="17" t="s">
        <v>2238</v>
      </c>
      <c r="F52" t="s">
        <v>2239</v>
      </c>
      <c r="G52" t="s">
        <v>226</v>
      </c>
      <c r="H52" t="s">
        <v>226</v>
      </c>
      <c r="J52" s="19">
        <v>3765.59</v>
      </c>
      <c r="K52" s="19">
        <v>4581</v>
      </c>
      <c r="L52" t="s">
        <v>2100</v>
      </c>
    </row>
    <row r="53" spans="1:12" x14ac:dyDescent="0.35">
      <c r="A53" t="s">
        <v>2094</v>
      </c>
      <c r="B53" t="s">
        <v>225</v>
      </c>
      <c r="C53" t="s">
        <v>211</v>
      </c>
      <c r="D53" t="s">
        <v>2240</v>
      </c>
      <c r="E53" s="17" t="s">
        <v>2241</v>
      </c>
      <c r="F53" t="s">
        <v>2242</v>
      </c>
      <c r="G53" t="s">
        <v>226</v>
      </c>
      <c r="H53" t="s">
        <v>226</v>
      </c>
      <c r="J53" s="19">
        <v>1837.17</v>
      </c>
      <c r="K53" s="19">
        <v>1428.55</v>
      </c>
      <c r="L53" t="s">
        <v>2100</v>
      </c>
    </row>
    <row r="54" spans="1:12" x14ac:dyDescent="0.35">
      <c r="A54" t="s">
        <v>2094</v>
      </c>
      <c r="B54" t="s">
        <v>225</v>
      </c>
      <c r="C54" t="s">
        <v>211</v>
      </c>
      <c r="D54" t="s">
        <v>2243</v>
      </c>
      <c r="E54" s="17" t="s">
        <v>2244</v>
      </c>
      <c r="F54" t="s">
        <v>2242</v>
      </c>
      <c r="G54" t="s">
        <v>226</v>
      </c>
      <c r="H54" t="s">
        <v>226</v>
      </c>
      <c r="J54" s="19">
        <v>3805.86</v>
      </c>
      <c r="K54" s="19">
        <v>5241.5094339622638</v>
      </c>
      <c r="L54" t="s">
        <v>2100</v>
      </c>
    </row>
    <row r="55" spans="1:12" x14ac:dyDescent="0.35">
      <c r="A55" t="s">
        <v>2094</v>
      </c>
      <c r="B55" t="s">
        <v>225</v>
      </c>
      <c r="C55" t="s">
        <v>211</v>
      </c>
      <c r="D55" t="s">
        <v>2245</v>
      </c>
      <c r="E55" s="17" t="s">
        <v>2246</v>
      </c>
      <c r="F55" t="s">
        <v>2242</v>
      </c>
      <c r="G55" t="s">
        <v>226</v>
      </c>
      <c r="H55" t="s">
        <v>226</v>
      </c>
      <c r="J55" s="19">
        <v>1387.81</v>
      </c>
      <c r="K55" s="19">
        <v>1911.3207547169811</v>
      </c>
      <c r="L55" t="s">
        <v>2100</v>
      </c>
    </row>
    <row r="56" spans="1:12" x14ac:dyDescent="0.35">
      <c r="A56" t="s">
        <v>2094</v>
      </c>
      <c r="B56" t="s">
        <v>225</v>
      </c>
      <c r="C56" t="s">
        <v>211</v>
      </c>
      <c r="D56" t="s">
        <v>2247</v>
      </c>
      <c r="E56" s="17" t="s">
        <v>2248</v>
      </c>
      <c r="F56" t="s">
        <v>2242</v>
      </c>
      <c r="G56" t="s">
        <v>226</v>
      </c>
      <c r="H56" t="s">
        <v>226</v>
      </c>
      <c r="J56" s="19">
        <v>1041.2</v>
      </c>
      <c r="K56" s="19">
        <v>1433.9622641509434</v>
      </c>
      <c r="L56" t="s">
        <v>2100</v>
      </c>
    </row>
    <row r="57" spans="1:12" x14ac:dyDescent="0.35">
      <c r="A57" t="s">
        <v>2094</v>
      </c>
      <c r="B57" t="s">
        <v>225</v>
      </c>
      <c r="C57" t="s">
        <v>211</v>
      </c>
      <c r="D57" t="s">
        <v>2249</v>
      </c>
      <c r="E57" s="17" t="s">
        <v>2250</v>
      </c>
      <c r="F57" t="s">
        <v>2242</v>
      </c>
      <c r="G57" t="s">
        <v>226</v>
      </c>
      <c r="H57" t="s">
        <v>226</v>
      </c>
      <c r="J57" s="19">
        <v>608.28</v>
      </c>
      <c r="K57" s="19">
        <v>837.73584905660368</v>
      </c>
      <c r="L57" t="s">
        <v>2100</v>
      </c>
    </row>
    <row r="58" spans="1:12" x14ac:dyDescent="0.35">
      <c r="A58" t="s">
        <v>2094</v>
      </c>
      <c r="B58" t="s">
        <v>225</v>
      </c>
      <c r="C58" t="s">
        <v>211</v>
      </c>
      <c r="D58" t="s">
        <v>2251</v>
      </c>
      <c r="E58" s="17" t="s">
        <v>2241</v>
      </c>
      <c r="F58" t="s">
        <v>2242</v>
      </c>
      <c r="G58" t="s">
        <v>226</v>
      </c>
      <c r="H58" t="s">
        <v>226</v>
      </c>
      <c r="J58" s="19">
        <v>1822.1</v>
      </c>
      <c r="K58" s="19">
        <v>1428.55</v>
      </c>
      <c r="L58" t="s">
        <v>2100</v>
      </c>
    </row>
    <row r="59" spans="1:12" x14ac:dyDescent="0.35">
      <c r="A59" t="s">
        <v>2094</v>
      </c>
      <c r="B59" t="s">
        <v>225</v>
      </c>
      <c r="C59" t="s">
        <v>211</v>
      </c>
      <c r="D59" t="s">
        <v>2252</v>
      </c>
      <c r="E59" s="17" t="s">
        <v>2253</v>
      </c>
      <c r="F59" t="s">
        <v>2254</v>
      </c>
      <c r="G59" t="s">
        <v>226</v>
      </c>
      <c r="H59" t="s">
        <v>226</v>
      </c>
      <c r="J59" s="19">
        <v>631.75</v>
      </c>
      <c r="K59" s="19">
        <v>658.75</v>
      </c>
      <c r="L59" t="s">
        <v>2100</v>
      </c>
    </row>
    <row r="60" spans="1:12" ht="29" x14ac:dyDescent="0.35">
      <c r="A60" t="s">
        <v>2094</v>
      </c>
      <c r="B60" t="s">
        <v>225</v>
      </c>
      <c r="C60" t="s">
        <v>211</v>
      </c>
      <c r="D60" t="s">
        <v>2255</v>
      </c>
      <c r="E60" s="17" t="s">
        <v>1703</v>
      </c>
      <c r="F60" t="s">
        <v>229</v>
      </c>
      <c r="G60" t="s">
        <v>226</v>
      </c>
      <c r="H60" t="s">
        <v>226</v>
      </c>
      <c r="J60" s="19">
        <v>693.22</v>
      </c>
      <c r="K60" s="19">
        <v>1173.45</v>
      </c>
      <c r="L60" t="s">
        <v>2100</v>
      </c>
    </row>
    <row r="61" spans="1:12" x14ac:dyDescent="0.35">
      <c r="A61" t="s">
        <v>2094</v>
      </c>
      <c r="B61" t="s">
        <v>202</v>
      </c>
      <c r="C61" t="s">
        <v>203</v>
      </c>
      <c r="D61" t="s">
        <v>2256</v>
      </c>
      <c r="E61" s="17" t="s">
        <v>2257</v>
      </c>
      <c r="F61" t="s">
        <v>208</v>
      </c>
      <c r="G61" t="s">
        <v>205</v>
      </c>
      <c r="H61" t="s">
        <v>205</v>
      </c>
      <c r="J61" s="19">
        <v>4260.7</v>
      </c>
      <c r="K61" s="19">
        <v>4150</v>
      </c>
      <c r="L61" t="s">
        <v>2258</v>
      </c>
    </row>
    <row r="62" spans="1:12" ht="29" x14ac:dyDescent="0.35">
      <c r="A62" t="s">
        <v>2094</v>
      </c>
      <c r="B62" t="s">
        <v>202</v>
      </c>
      <c r="C62" t="s">
        <v>203</v>
      </c>
      <c r="D62" t="s">
        <v>2259</v>
      </c>
      <c r="E62" s="17" t="s">
        <v>2260</v>
      </c>
      <c r="F62" t="s">
        <v>206</v>
      </c>
      <c r="G62" t="s">
        <v>205</v>
      </c>
      <c r="H62" t="s">
        <v>205</v>
      </c>
      <c r="J62" s="19">
        <v>4014.1</v>
      </c>
      <c r="K62" s="19">
        <v>3900</v>
      </c>
      <c r="L62" t="s">
        <v>2258</v>
      </c>
    </row>
    <row r="63" spans="1:12" ht="29" x14ac:dyDescent="0.35">
      <c r="A63" t="s">
        <v>2094</v>
      </c>
      <c r="B63" t="s">
        <v>202</v>
      </c>
      <c r="C63" t="s">
        <v>203</v>
      </c>
      <c r="D63" t="s">
        <v>2261</v>
      </c>
      <c r="E63" s="17" t="s">
        <v>2262</v>
      </c>
      <c r="F63" t="s">
        <v>207</v>
      </c>
      <c r="G63" t="s">
        <v>205</v>
      </c>
      <c r="H63" t="s">
        <v>205</v>
      </c>
      <c r="J63" s="19">
        <v>3548.3</v>
      </c>
      <c r="K63" s="19">
        <v>3450</v>
      </c>
      <c r="L63" t="s">
        <v>2258</v>
      </c>
    </row>
    <row r="64" spans="1:12" ht="29" x14ac:dyDescent="0.35">
      <c r="A64" t="s">
        <v>2094</v>
      </c>
      <c r="B64" t="s">
        <v>202</v>
      </c>
      <c r="C64" t="s">
        <v>203</v>
      </c>
      <c r="D64" t="s">
        <v>2263</v>
      </c>
      <c r="E64" s="17" t="s">
        <v>2264</v>
      </c>
      <c r="F64" t="s">
        <v>204</v>
      </c>
      <c r="G64" t="s">
        <v>205</v>
      </c>
      <c r="H64" t="s">
        <v>205</v>
      </c>
      <c r="J64" s="19">
        <v>3288</v>
      </c>
      <c r="K64" s="19">
        <v>3200</v>
      </c>
      <c r="L64" t="s">
        <v>2258</v>
      </c>
    </row>
    <row r="65" spans="1:12" ht="43.5" x14ac:dyDescent="0.35">
      <c r="A65" t="s">
        <v>2094</v>
      </c>
      <c r="B65" t="s">
        <v>202</v>
      </c>
      <c r="C65" t="s">
        <v>203</v>
      </c>
      <c r="D65" t="s">
        <v>2265</v>
      </c>
      <c r="E65" s="17" t="s">
        <v>2266</v>
      </c>
      <c r="F65" t="s">
        <v>2267</v>
      </c>
      <c r="G65" t="s">
        <v>205</v>
      </c>
      <c r="H65" t="s">
        <v>205</v>
      </c>
      <c r="J65" s="19">
        <v>5041.6000000000004</v>
      </c>
      <c r="K65" s="19">
        <v>4900</v>
      </c>
      <c r="L65" t="s">
        <v>2258</v>
      </c>
    </row>
    <row r="66" spans="1:12" ht="29" x14ac:dyDescent="0.35">
      <c r="A66" t="s">
        <v>2094</v>
      </c>
      <c r="B66" t="s">
        <v>202</v>
      </c>
      <c r="C66" t="s">
        <v>203</v>
      </c>
      <c r="D66" t="s">
        <v>2268</v>
      </c>
      <c r="E66" s="17" t="s">
        <v>2269</v>
      </c>
      <c r="F66" t="s">
        <v>2270</v>
      </c>
      <c r="G66" t="s">
        <v>205</v>
      </c>
      <c r="H66" t="s">
        <v>205</v>
      </c>
      <c r="J66" s="19">
        <v>4781.3</v>
      </c>
      <c r="K66" s="19">
        <v>4650</v>
      </c>
      <c r="L66" t="s">
        <v>2258</v>
      </c>
    </row>
    <row r="67" spans="1:12" ht="29" x14ac:dyDescent="0.35">
      <c r="A67" t="s">
        <v>2094</v>
      </c>
      <c r="B67" t="s">
        <v>202</v>
      </c>
      <c r="C67" t="s">
        <v>203</v>
      </c>
      <c r="D67" t="s">
        <v>2271</v>
      </c>
      <c r="E67" s="17" t="s">
        <v>2272</v>
      </c>
      <c r="F67" t="s">
        <v>210</v>
      </c>
      <c r="G67" t="s">
        <v>205</v>
      </c>
      <c r="H67" t="s">
        <v>205</v>
      </c>
      <c r="J67" s="19">
        <v>5082.7</v>
      </c>
      <c r="K67" s="19">
        <v>4950</v>
      </c>
      <c r="L67" t="s">
        <v>2258</v>
      </c>
    </row>
    <row r="68" spans="1:12" ht="29" x14ac:dyDescent="0.35">
      <c r="A68" t="s">
        <v>2094</v>
      </c>
      <c r="B68" t="s">
        <v>202</v>
      </c>
      <c r="C68" t="s">
        <v>203</v>
      </c>
      <c r="D68" t="s">
        <v>2273</v>
      </c>
      <c r="E68" s="17" t="s">
        <v>2274</v>
      </c>
      <c r="F68" t="s">
        <v>2275</v>
      </c>
      <c r="G68" t="s">
        <v>205</v>
      </c>
      <c r="H68" t="s">
        <v>205</v>
      </c>
      <c r="J68" s="19">
        <v>4425.1000000000004</v>
      </c>
      <c r="K68" s="19">
        <v>4300</v>
      </c>
      <c r="L68" t="s">
        <v>2258</v>
      </c>
    </row>
    <row r="69" spans="1:12" ht="29" x14ac:dyDescent="0.35">
      <c r="A69" t="s">
        <v>2094</v>
      </c>
      <c r="B69" t="s">
        <v>202</v>
      </c>
      <c r="C69" t="s">
        <v>203</v>
      </c>
      <c r="D69" t="s">
        <v>2276</v>
      </c>
      <c r="E69" s="17" t="s">
        <v>2277</v>
      </c>
      <c r="F69" t="s">
        <v>2278</v>
      </c>
      <c r="G69" t="s">
        <v>205</v>
      </c>
      <c r="H69" t="s">
        <v>205</v>
      </c>
      <c r="J69" s="19">
        <v>3959.3</v>
      </c>
      <c r="K69" s="19">
        <v>3850</v>
      </c>
      <c r="L69" t="s">
        <v>2258</v>
      </c>
    </row>
    <row r="70" spans="1:12" ht="29" x14ac:dyDescent="0.35">
      <c r="A70" t="s">
        <v>2094</v>
      </c>
      <c r="B70" t="s">
        <v>202</v>
      </c>
      <c r="C70" t="s">
        <v>203</v>
      </c>
      <c r="D70" t="s">
        <v>2279</v>
      </c>
      <c r="E70" s="17" t="s">
        <v>2280</v>
      </c>
      <c r="F70" t="s">
        <v>209</v>
      </c>
      <c r="G70" t="s">
        <v>205</v>
      </c>
      <c r="H70" t="s">
        <v>205</v>
      </c>
      <c r="J70" s="19">
        <v>4164.8</v>
      </c>
      <c r="K70" s="19">
        <v>4050</v>
      </c>
      <c r="L70" t="s">
        <v>2258</v>
      </c>
    </row>
    <row r="71" spans="1:12" ht="58" x14ac:dyDescent="0.35">
      <c r="A71" t="s">
        <v>2094</v>
      </c>
      <c r="B71" t="s">
        <v>225</v>
      </c>
      <c r="C71" t="s">
        <v>203</v>
      </c>
      <c r="D71" t="s">
        <v>2281</v>
      </c>
      <c r="E71" s="17" t="s">
        <v>2282</v>
      </c>
      <c r="F71" t="s">
        <v>32</v>
      </c>
      <c r="G71" t="s">
        <v>205</v>
      </c>
      <c r="H71" t="s">
        <v>205</v>
      </c>
      <c r="J71" s="19">
        <v>30825</v>
      </c>
      <c r="K71" s="19">
        <v>31400</v>
      </c>
      <c r="L71" t="s">
        <v>2283</v>
      </c>
    </row>
    <row r="72" spans="1:12" ht="43.5" x14ac:dyDescent="0.35">
      <c r="A72" t="s">
        <v>2094</v>
      </c>
      <c r="B72" t="s">
        <v>225</v>
      </c>
      <c r="C72" t="s">
        <v>203</v>
      </c>
      <c r="D72" t="s">
        <v>2284</v>
      </c>
      <c r="E72" s="17" t="s">
        <v>2285</v>
      </c>
      <c r="F72" t="s">
        <v>28</v>
      </c>
      <c r="G72" t="s">
        <v>205</v>
      </c>
      <c r="H72" t="s">
        <v>205</v>
      </c>
      <c r="J72" s="19">
        <v>26304</v>
      </c>
      <c r="K72" s="19">
        <v>26600</v>
      </c>
      <c r="L72" t="s">
        <v>2283</v>
      </c>
    </row>
    <row r="73" spans="1:12" x14ac:dyDescent="0.35">
      <c r="A73" t="s">
        <v>2094</v>
      </c>
      <c r="B73" t="s">
        <v>225</v>
      </c>
      <c r="C73" t="s">
        <v>203</v>
      </c>
      <c r="D73" t="s">
        <v>2286</v>
      </c>
      <c r="E73" s="17" t="s">
        <v>232</v>
      </c>
      <c r="F73" t="s">
        <v>2287</v>
      </c>
      <c r="G73" t="s">
        <v>205</v>
      </c>
      <c r="H73" t="s">
        <v>205</v>
      </c>
      <c r="J73" s="19">
        <v>30551</v>
      </c>
      <c r="K73" s="19">
        <v>32700</v>
      </c>
      <c r="L73" t="s">
        <v>2283</v>
      </c>
    </row>
    <row r="74" spans="1:12" x14ac:dyDescent="0.35">
      <c r="A74" t="s">
        <v>2094</v>
      </c>
      <c r="B74" t="s">
        <v>225</v>
      </c>
      <c r="C74" t="s">
        <v>203</v>
      </c>
      <c r="D74" t="s">
        <v>2288</v>
      </c>
      <c r="E74" s="17" t="s">
        <v>233</v>
      </c>
      <c r="F74" t="s">
        <v>2289</v>
      </c>
      <c r="G74" t="s">
        <v>205</v>
      </c>
      <c r="H74" t="s">
        <v>205</v>
      </c>
      <c r="J74" s="19">
        <v>40415</v>
      </c>
      <c r="K74" s="19">
        <v>41400</v>
      </c>
      <c r="L74" t="s">
        <v>2283</v>
      </c>
    </row>
    <row r="75" spans="1:12" x14ac:dyDescent="0.35">
      <c r="A75" t="s">
        <v>2094</v>
      </c>
      <c r="B75" t="s">
        <v>225</v>
      </c>
      <c r="C75" t="s">
        <v>203</v>
      </c>
      <c r="D75" t="s">
        <v>2290</v>
      </c>
      <c r="E75" s="17" t="s">
        <v>234</v>
      </c>
      <c r="F75" t="s">
        <v>2287</v>
      </c>
      <c r="G75" t="s">
        <v>205</v>
      </c>
      <c r="H75" t="s">
        <v>205</v>
      </c>
      <c r="J75" s="19">
        <v>50690</v>
      </c>
      <c r="K75" s="19">
        <v>52000</v>
      </c>
      <c r="L75" t="s">
        <v>2283</v>
      </c>
    </row>
    <row r="76" spans="1:12" ht="29" x14ac:dyDescent="0.35">
      <c r="A76" t="s">
        <v>2094</v>
      </c>
      <c r="B76" t="s">
        <v>225</v>
      </c>
      <c r="C76" t="s">
        <v>203</v>
      </c>
      <c r="D76" t="s">
        <v>2291</v>
      </c>
      <c r="E76" s="17" t="s">
        <v>2292</v>
      </c>
      <c r="F76" t="s">
        <v>2293</v>
      </c>
      <c r="G76" t="s">
        <v>205</v>
      </c>
      <c r="H76" t="s">
        <v>205</v>
      </c>
      <c r="J76" s="19">
        <v>31373</v>
      </c>
      <c r="K76" s="19">
        <v>22900</v>
      </c>
      <c r="L76" t="s">
        <v>2283</v>
      </c>
    </row>
    <row r="77" spans="1:12" ht="29" x14ac:dyDescent="0.35">
      <c r="A77" t="s">
        <v>2094</v>
      </c>
      <c r="B77" t="s">
        <v>225</v>
      </c>
      <c r="C77" t="s">
        <v>203</v>
      </c>
      <c r="D77" t="s">
        <v>2294</v>
      </c>
      <c r="E77" s="17" t="s">
        <v>2295</v>
      </c>
      <c r="F77" t="s">
        <v>230</v>
      </c>
      <c r="G77" t="s">
        <v>205</v>
      </c>
      <c r="H77" t="s">
        <v>205</v>
      </c>
      <c r="J77" s="19">
        <v>24934</v>
      </c>
      <c r="K77" s="19">
        <v>29750</v>
      </c>
      <c r="L77" t="s">
        <v>2283</v>
      </c>
    </row>
    <row r="78" spans="1:12" x14ac:dyDescent="0.35">
      <c r="A78" t="s">
        <v>2094</v>
      </c>
      <c r="B78" t="s">
        <v>225</v>
      </c>
      <c r="C78" t="s">
        <v>203</v>
      </c>
      <c r="D78" t="s">
        <v>2296</v>
      </c>
      <c r="E78" s="17" t="s">
        <v>2297</v>
      </c>
      <c r="F78" t="s">
        <v>2298</v>
      </c>
      <c r="G78" t="s">
        <v>205</v>
      </c>
      <c r="H78" t="s">
        <v>205</v>
      </c>
      <c r="J78" s="19">
        <v>95968.5</v>
      </c>
      <c r="K78" s="19">
        <v>93400</v>
      </c>
      <c r="L78" t="s">
        <v>2283</v>
      </c>
    </row>
    <row r="79" spans="1:12" ht="29" x14ac:dyDescent="0.35">
      <c r="A79" t="s">
        <v>2094</v>
      </c>
      <c r="B79" t="s">
        <v>225</v>
      </c>
      <c r="C79" t="s">
        <v>203</v>
      </c>
      <c r="D79" t="s">
        <v>2299</v>
      </c>
      <c r="E79" s="17" t="s">
        <v>2300</v>
      </c>
      <c r="F79" t="s">
        <v>2301</v>
      </c>
      <c r="G79" t="s">
        <v>205</v>
      </c>
      <c r="H79" t="s">
        <v>205</v>
      </c>
      <c r="J79" s="19">
        <v>49320</v>
      </c>
      <c r="K79" s="19">
        <v>52000</v>
      </c>
      <c r="L79" t="s">
        <v>2302</v>
      </c>
    </row>
    <row r="80" spans="1:12" ht="43.5" x14ac:dyDescent="0.35">
      <c r="A80" t="s">
        <v>2094</v>
      </c>
      <c r="B80" t="s">
        <v>225</v>
      </c>
      <c r="C80" t="s">
        <v>203</v>
      </c>
      <c r="D80" t="s">
        <v>2303</v>
      </c>
      <c r="E80" s="17" t="s">
        <v>2304</v>
      </c>
      <c r="F80" t="s">
        <v>2305</v>
      </c>
      <c r="G80" t="s">
        <v>205</v>
      </c>
      <c r="H80" t="s">
        <v>205</v>
      </c>
      <c r="J80" s="19">
        <v>28393.25</v>
      </c>
      <c r="K80" s="19">
        <v>31400</v>
      </c>
      <c r="L80" t="s">
        <v>2283</v>
      </c>
    </row>
    <row r="81" spans="1:12" ht="43.5" x14ac:dyDescent="0.35">
      <c r="A81" t="s">
        <v>2094</v>
      </c>
      <c r="B81" t="s">
        <v>225</v>
      </c>
      <c r="C81" t="s">
        <v>203</v>
      </c>
      <c r="D81" t="s">
        <v>2306</v>
      </c>
      <c r="E81" s="17" t="s">
        <v>2307</v>
      </c>
      <c r="F81" t="s">
        <v>2308</v>
      </c>
      <c r="G81" t="s">
        <v>205</v>
      </c>
      <c r="H81" t="s">
        <v>205</v>
      </c>
      <c r="J81" s="19">
        <v>41305.5</v>
      </c>
      <c r="K81" s="19">
        <v>40200</v>
      </c>
      <c r="L81" t="s">
        <v>2309</v>
      </c>
    </row>
    <row r="82" spans="1:12" ht="29" x14ac:dyDescent="0.35">
      <c r="A82" t="s">
        <v>2094</v>
      </c>
      <c r="B82" t="s">
        <v>225</v>
      </c>
      <c r="C82" t="s">
        <v>203</v>
      </c>
      <c r="D82" t="s">
        <v>2310</v>
      </c>
      <c r="E82" s="17" t="s">
        <v>2311</v>
      </c>
      <c r="F82" t="s">
        <v>2312</v>
      </c>
      <c r="G82" t="s">
        <v>205</v>
      </c>
      <c r="H82" t="s">
        <v>205</v>
      </c>
      <c r="J82" s="19">
        <v>21235</v>
      </c>
      <c r="K82" s="19">
        <v>25250</v>
      </c>
      <c r="L82" t="s">
        <v>2313</v>
      </c>
    </row>
    <row r="83" spans="1:12" ht="29" x14ac:dyDescent="0.35">
      <c r="A83" t="s">
        <v>2094</v>
      </c>
      <c r="B83" t="s">
        <v>225</v>
      </c>
      <c r="C83" t="s">
        <v>203</v>
      </c>
      <c r="D83" t="s">
        <v>2314</v>
      </c>
      <c r="E83" s="17" t="s">
        <v>2315</v>
      </c>
      <c r="F83" t="s">
        <v>2316</v>
      </c>
      <c r="G83" t="s">
        <v>205</v>
      </c>
      <c r="H83" t="s">
        <v>205</v>
      </c>
      <c r="J83" s="19">
        <v>31373</v>
      </c>
      <c r="K83" s="19">
        <v>30950</v>
      </c>
      <c r="L83" t="s">
        <v>2283</v>
      </c>
    </row>
    <row r="84" spans="1:12" ht="29" x14ac:dyDescent="0.35">
      <c r="A84" t="s">
        <v>2094</v>
      </c>
      <c r="B84" t="s">
        <v>225</v>
      </c>
      <c r="C84" t="s">
        <v>203</v>
      </c>
      <c r="D84" t="s">
        <v>2317</v>
      </c>
      <c r="E84" s="17" t="s">
        <v>2318</v>
      </c>
      <c r="F84" t="s">
        <v>2319</v>
      </c>
      <c r="G84" t="s">
        <v>205</v>
      </c>
      <c r="H84" t="s">
        <v>205</v>
      </c>
      <c r="J84" s="19">
        <v>24934</v>
      </c>
      <c r="K84" s="19">
        <v>29750</v>
      </c>
      <c r="L84" t="s">
        <v>2313</v>
      </c>
    </row>
    <row r="85" spans="1:12" ht="29" x14ac:dyDescent="0.35">
      <c r="A85" t="s">
        <v>2094</v>
      </c>
      <c r="B85" t="s">
        <v>225</v>
      </c>
      <c r="C85" t="s">
        <v>203</v>
      </c>
      <c r="D85" t="s">
        <v>2320</v>
      </c>
      <c r="E85" s="17" t="s">
        <v>2321</v>
      </c>
      <c r="F85" t="s">
        <v>2322</v>
      </c>
      <c r="G85" t="s">
        <v>205</v>
      </c>
      <c r="H85" t="s">
        <v>205</v>
      </c>
      <c r="J85" s="19">
        <v>21235</v>
      </c>
      <c r="K85" s="19">
        <v>25250</v>
      </c>
      <c r="L85" t="s">
        <v>2313</v>
      </c>
    </row>
    <row r="86" spans="1:12" ht="29" x14ac:dyDescent="0.35">
      <c r="A86" t="s">
        <v>2094</v>
      </c>
      <c r="B86" t="s">
        <v>225</v>
      </c>
      <c r="C86" t="s">
        <v>203</v>
      </c>
      <c r="D86" t="s">
        <v>2323</v>
      </c>
      <c r="E86" s="17" t="s">
        <v>2324</v>
      </c>
      <c r="F86" t="s">
        <v>2325</v>
      </c>
      <c r="G86" t="s">
        <v>205</v>
      </c>
      <c r="H86" t="s">
        <v>205</v>
      </c>
      <c r="J86" s="19">
        <v>22057</v>
      </c>
      <c r="K86" s="19">
        <v>26250</v>
      </c>
      <c r="L86" t="s">
        <v>2313</v>
      </c>
    </row>
    <row r="87" spans="1:12" ht="29" x14ac:dyDescent="0.35">
      <c r="A87" t="s">
        <v>2094</v>
      </c>
      <c r="B87" t="s">
        <v>225</v>
      </c>
      <c r="C87" t="s">
        <v>203</v>
      </c>
      <c r="D87" t="s">
        <v>2326</v>
      </c>
      <c r="E87" s="17" t="s">
        <v>2327</v>
      </c>
      <c r="F87" t="s">
        <v>2328</v>
      </c>
      <c r="G87" t="s">
        <v>205</v>
      </c>
      <c r="H87" t="s">
        <v>205</v>
      </c>
      <c r="J87" s="19">
        <v>49320</v>
      </c>
      <c r="K87" s="19">
        <v>52000</v>
      </c>
      <c r="L87" t="s">
        <v>2283</v>
      </c>
    </row>
    <row r="88" spans="1:12" x14ac:dyDescent="0.35">
      <c r="A88" t="s">
        <v>2094</v>
      </c>
      <c r="B88" t="s">
        <v>202</v>
      </c>
      <c r="C88" t="s">
        <v>211</v>
      </c>
      <c r="D88" t="s">
        <v>2329</v>
      </c>
      <c r="E88" s="17" t="s">
        <v>2330</v>
      </c>
      <c r="F88" t="s">
        <v>2329</v>
      </c>
      <c r="G88" t="s">
        <v>205</v>
      </c>
      <c r="H88" t="s">
        <v>205</v>
      </c>
      <c r="J88" s="19">
        <v>291.13</v>
      </c>
      <c r="K88" s="19">
        <v>400.94339622641508</v>
      </c>
      <c r="L88" t="s">
        <v>2331</v>
      </c>
    </row>
    <row r="89" spans="1:12" x14ac:dyDescent="0.35">
      <c r="A89" t="s">
        <v>2094</v>
      </c>
      <c r="B89" t="s">
        <v>202</v>
      </c>
      <c r="C89" t="s">
        <v>211</v>
      </c>
      <c r="D89" t="s">
        <v>2332</v>
      </c>
      <c r="E89" s="17" t="s">
        <v>2333</v>
      </c>
      <c r="F89" t="s">
        <v>2332</v>
      </c>
      <c r="G89" t="s">
        <v>205</v>
      </c>
      <c r="H89" t="s">
        <v>205</v>
      </c>
      <c r="J89" s="19">
        <v>27.4</v>
      </c>
      <c r="K89" s="19">
        <v>37.735849056603769</v>
      </c>
      <c r="L89" t="s">
        <v>2331</v>
      </c>
    </row>
    <row r="90" spans="1:12" x14ac:dyDescent="0.35">
      <c r="A90" t="s">
        <v>2094</v>
      </c>
      <c r="B90" t="s">
        <v>202</v>
      </c>
      <c r="C90" t="s">
        <v>211</v>
      </c>
      <c r="D90" t="s">
        <v>2334</v>
      </c>
      <c r="E90" s="17" t="s">
        <v>2335</v>
      </c>
      <c r="F90" t="s">
        <v>2334</v>
      </c>
      <c r="G90" t="s">
        <v>205</v>
      </c>
      <c r="H90" t="s">
        <v>205</v>
      </c>
      <c r="J90" s="19">
        <v>890.5</v>
      </c>
      <c r="K90" s="19">
        <v>1226.4150943396226</v>
      </c>
      <c r="L90" t="s">
        <v>2283</v>
      </c>
    </row>
    <row r="91" spans="1:12" x14ac:dyDescent="0.35">
      <c r="A91" t="s">
        <v>2094</v>
      </c>
      <c r="B91" t="s">
        <v>202</v>
      </c>
      <c r="C91" t="s">
        <v>211</v>
      </c>
      <c r="D91" t="s">
        <v>2336</v>
      </c>
      <c r="E91" s="17" t="s">
        <v>231</v>
      </c>
      <c r="F91" t="s">
        <v>213</v>
      </c>
      <c r="G91" t="s">
        <v>205</v>
      </c>
      <c r="H91" t="s">
        <v>205</v>
      </c>
      <c r="J91" s="19">
        <v>260.3</v>
      </c>
      <c r="K91" s="19">
        <v>250</v>
      </c>
      <c r="L91" t="s">
        <v>2242</v>
      </c>
    </row>
    <row r="92" spans="1:12" x14ac:dyDescent="0.35">
      <c r="A92" t="s">
        <v>2094</v>
      </c>
      <c r="B92" t="s">
        <v>202</v>
      </c>
      <c r="C92" t="s">
        <v>211</v>
      </c>
      <c r="D92" t="s">
        <v>2337</v>
      </c>
      <c r="E92" s="17" t="s">
        <v>2338</v>
      </c>
      <c r="F92" t="s">
        <v>2339</v>
      </c>
      <c r="G92" t="s">
        <v>205</v>
      </c>
      <c r="H92" t="s">
        <v>205</v>
      </c>
      <c r="J92" s="19">
        <v>315.10000000000002</v>
      </c>
      <c r="K92" s="19">
        <v>300</v>
      </c>
      <c r="L92" t="s">
        <v>2331</v>
      </c>
    </row>
    <row r="93" spans="1:12" x14ac:dyDescent="0.35">
      <c r="A93" t="s">
        <v>2094</v>
      </c>
      <c r="B93" t="s">
        <v>202</v>
      </c>
      <c r="C93" t="s">
        <v>211</v>
      </c>
      <c r="D93" t="s">
        <v>2340</v>
      </c>
      <c r="E93" s="17" t="s">
        <v>2341</v>
      </c>
      <c r="F93" t="s">
        <v>212</v>
      </c>
      <c r="G93" t="s">
        <v>205</v>
      </c>
      <c r="H93" t="s">
        <v>205</v>
      </c>
      <c r="J93" s="19">
        <v>356.2</v>
      </c>
      <c r="K93" s="19">
        <v>350</v>
      </c>
      <c r="L93" t="s">
        <v>2331</v>
      </c>
    </row>
    <row r="94" spans="1:12" x14ac:dyDescent="0.35">
      <c r="A94" t="s">
        <v>2094</v>
      </c>
      <c r="B94" t="s">
        <v>202</v>
      </c>
      <c r="C94" t="s">
        <v>211</v>
      </c>
      <c r="D94" t="s">
        <v>2342</v>
      </c>
      <c r="E94" s="17" t="s">
        <v>2343</v>
      </c>
      <c r="F94" t="s">
        <v>2344</v>
      </c>
      <c r="G94" t="s">
        <v>205</v>
      </c>
      <c r="H94" t="s">
        <v>205</v>
      </c>
      <c r="J94" s="19">
        <v>952.15</v>
      </c>
      <c r="K94" s="19">
        <v>1311.3207547169811</v>
      </c>
      <c r="L94" t="s">
        <v>2345</v>
      </c>
    </row>
    <row r="95" spans="1:12" x14ac:dyDescent="0.35">
      <c r="A95" t="s">
        <v>2094</v>
      </c>
      <c r="B95" t="s">
        <v>202</v>
      </c>
      <c r="C95" t="s">
        <v>211</v>
      </c>
      <c r="D95" t="s">
        <v>2346</v>
      </c>
      <c r="E95" s="17" t="s">
        <v>2347</v>
      </c>
      <c r="F95" t="s">
        <v>2348</v>
      </c>
      <c r="G95" t="s">
        <v>205</v>
      </c>
      <c r="H95" t="s">
        <v>205</v>
      </c>
      <c r="J95" s="19">
        <v>301.39999999999998</v>
      </c>
      <c r="K95" s="19">
        <v>290</v>
      </c>
      <c r="L95" t="s">
        <v>2283</v>
      </c>
    </row>
    <row r="96" spans="1:12" x14ac:dyDescent="0.35">
      <c r="A96" t="s">
        <v>2094</v>
      </c>
      <c r="B96" t="s">
        <v>202</v>
      </c>
      <c r="C96" t="s">
        <v>211</v>
      </c>
      <c r="D96" t="s">
        <v>2349</v>
      </c>
      <c r="E96" s="17" t="s">
        <v>2350</v>
      </c>
      <c r="F96" t="s">
        <v>2242</v>
      </c>
      <c r="G96" t="s">
        <v>47</v>
      </c>
      <c r="H96" t="s">
        <v>47</v>
      </c>
      <c r="J96" s="19">
        <v>68.5</v>
      </c>
      <c r="K96" s="19">
        <v>100</v>
      </c>
      <c r="L96" t="s">
        <v>2242</v>
      </c>
    </row>
    <row r="97" spans="1:12" ht="43.5" x14ac:dyDescent="0.35">
      <c r="A97" t="s">
        <v>2094</v>
      </c>
      <c r="B97" t="s">
        <v>202</v>
      </c>
      <c r="C97" t="s">
        <v>203</v>
      </c>
      <c r="D97" t="s">
        <v>2351</v>
      </c>
      <c r="E97" s="17" t="s">
        <v>2352</v>
      </c>
      <c r="F97" t="s">
        <v>2353</v>
      </c>
      <c r="G97" t="s">
        <v>47</v>
      </c>
      <c r="H97" t="s">
        <v>47</v>
      </c>
      <c r="J97" s="19">
        <v>3954.75</v>
      </c>
      <c r="K97" s="19">
        <v>3848.9</v>
      </c>
      <c r="L97" t="s">
        <v>2354</v>
      </c>
    </row>
    <row r="98" spans="1:12" ht="43.5" x14ac:dyDescent="0.35">
      <c r="A98" t="s">
        <v>2094</v>
      </c>
      <c r="B98" t="s">
        <v>202</v>
      </c>
      <c r="C98" t="s">
        <v>203</v>
      </c>
      <c r="D98" t="s">
        <v>2355</v>
      </c>
      <c r="E98" s="17" t="s">
        <v>2352</v>
      </c>
      <c r="F98" t="s">
        <v>2356</v>
      </c>
      <c r="G98" t="s">
        <v>47</v>
      </c>
      <c r="H98" t="s">
        <v>47</v>
      </c>
      <c r="J98" s="19">
        <v>2824.5</v>
      </c>
      <c r="K98" s="19">
        <v>2748.9</v>
      </c>
      <c r="L98" t="s">
        <v>2354</v>
      </c>
    </row>
    <row r="99" spans="1:12" ht="43.5" x14ac:dyDescent="0.35">
      <c r="A99" t="s">
        <v>2094</v>
      </c>
      <c r="B99" t="s">
        <v>202</v>
      </c>
      <c r="C99" t="s">
        <v>203</v>
      </c>
      <c r="D99" t="s">
        <v>2357</v>
      </c>
      <c r="E99" s="17" t="s">
        <v>2352</v>
      </c>
      <c r="F99" t="s">
        <v>2358</v>
      </c>
      <c r="G99" t="s">
        <v>47</v>
      </c>
      <c r="H99" t="s">
        <v>47</v>
      </c>
      <c r="J99" s="19">
        <v>2372.4</v>
      </c>
      <c r="K99" s="19">
        <v>2308.9</v>
      </c>
      <c r="L99" t="s">
        <v>2354</v>
      </c>
    </row>
    <row r="100" spans="1:12" ht="43.5" x14ac:dyDescent="0.35">
      <c r="A100" t="s">
        <v>2094</v>
      </c>
      <c r="B100" t="s">
        <v>202</v>
      </c>
      <c r="C100" t="s">
        <v>203</v>
      </c>
      <c r="D100" t="s">
        <v>2359</v>
      </c>
      <c r="E100" s="17" t="s">
        <v>2352</v>
      </c>
      <c r="F100" t="s">
        <v>2360</v>
      </c>
      <c r="G100" t="s">
        <v>47</v>
      </c>
      <c r="H100" t="s">
        <v>47</v>
      </c>
      <c r="J100" s="19">
        <v>1807.27</v>
      </c>
      <c r="K100" s="19">
        <v>1758.9</v>
      </c>
      <c r="L100" t="s">
        <v>2354</v>
      </c>
    </row>
    <row r="101" spans="1:12" ht="43.5" x14ac:dyDescent="0.35">
      <c r="A101" t="s">
        <v>2094</v>
      </c>
      <c r="B101" t="s">
        <v>202</v>
      </c>
      <c r="C101" t="s">
        <v>203</v>
      </c>
      <c r="D101" t="s">
        <v>2361</v>
      </c>
      <c r="E101" s="17" t="s">
        <v>2362</v>
      </c>
      <c r="F101" t="s">
        <v>2363</v>
      </c>
      <c r="G101" t="s">
        <v>47</v>
      </c>
      <c r="H101" t="s">
        <v>47</v>
      </c>
      <c r="J101" s="19">
        <v>1637.74</v>
      </c>
      <c r="K101" s="19">
        <v>1593.9</v>
      </c>
      <c r="L101" t="s">
        <v>2354</v>
      </c>
    </row>
    <row r="102" spans="1:12" ht="43.5" x14ac:dyDescent="0.35">
      <c r="A102" t="s">
        <v>2094</v>
      </c>
      <c r="B102" t="s">
        <v>202</v>
      </c>
      <c r="C102" t="s">
        <v>203</v>
      </c>
      <c r="D102" t="s">
        <v>2364</v>
      </c>
      <c r="E102" s="17" t="s">
        <v>2362</v>
      </c>
      <c r="F102" t="s">
        <v>2365</v>
      </c>
      <c r="G102" t="s">
        <v>47</v>
      </c>
      <c r="H102" t="s">
        <v>47</v>
      </c>
      <c r="J102" s="19">
        <v>1581.23</v>
      </c>
      <c r="K102" s="19">
        <v>1538.9</v>
      </c>
      <c r="L102" t="s">
        <v>2354</v>
      </c>
    </row>
    <row r="103" spans="1:12" ht="43.5" x14ac:dyDescent="0.35">
      <c r="A103" t="s">
        <v>2094</v>
      </c>
      <c r="B103" t="s">
        <v>202</v>
      </c>
      <c r="C103" t="s">
        <v>203</v>
      </c>
      <c r="D103" t="s">
        <v>2366</v>
      </c>
      <c r="E103" s="17" t="s">
        <v>2362</v>
      </c>
      <c r="F103" t="s">
        <v>2367</v>
      </c>
      <c r="G103" t="s">
        <v>47</v>
      </c>
      <c r="H103" t="s">
        <v>47</v>
      </c>
      <c r="J103" s="19">
        <v>1072.6099999999999</v>
      </c>
      <c r="K103" s="19">
        <v>1043.9000000000001</v>
      </c>
      <c r="L103" t="s">
        <v>2354</v>
      </c>
    </row>
    <row r="104" spans="1:12" ht="43.5" x14ac:dyDescent="0.35">
      <c r="A104" t="s">
        <v>2094</v>
      </c>
      <c r="B104" t="s">
        <v>202</v>
      </c>
      <c r="C104" t="s">
        <v>203</v>
      </c>
      <c r="D104" t="s">
        <v>2368</v>
      </c>
      <c r="E104" s="17" t="s">
        <v>2362</v>
      </c>
      <c r="F104" t="s">
        <v>2369</v>
      </c>
      <c r="G104" t="s">
        <v>47</v>
      </c>
      <c r="H104" t="s">
        <v>47</v>
      </c>
      <c r="J104" s="19">
        <v>1016.1</v>
      </c>
      <c r="K104" s="19">
        <v>988.9</v>
      </c>
      <c r="L104" t="s">
        <v>2354</v>
      </c>
    </row>
    <row r="105" spans="1:12" ht="58" x14ac:dyDescent="0.35">
      <c r="A105" t="s">
        <v>2094</v>
      </c>
      <c r="B105" t="s">
        <v>202</v>
      </c>
      <c r="C105" t="s">
        <v>203</v>
      </c>
      <c r="D105" t="s">
        <v>2370</v>
      </c>
      <c r="E105" s="17" t="s">
        <v>2371</v>
      </c>
      <c r="F105" t="s">
        <v>2372</v>
      </c>
      <c r="G105" t="s">
        <v>47</v>
      </c>
      <c r="H105" t="s">
        <v>47</v>
      </c>
      <c r="J105" s="19">
        <v>5763.15</v>
      </c>
      <c r="K105" s="19">
        <v>5608.9</v>
      </c>
      <c r="L105" t="s">
        <v>2354</v>
      </c>
    </row>
    <row r="106" spans="1:12" ht="58" x14ac:dyDescent="0.35">
      <c r="A106" t="s">
        <v>2094</v>
      </c>
      <c r="B106" t="s">
        <v>202</v>
      </c>
      <c r="C106" t="s">
        <v>203</v>
      </c>
      <c r="D106" t="s">
        <v>2373</v>
      </c>
      <c r="E106" s="17" t="s">
        <v>2371</v>
      </c>
      <c r="F106" t="s">
        <v>2374</v>
      </c>
      <c r="G106" t="s">
        <v>47</v>
      </c>
      <c r="H106" t="s">
        <v>47</v>
      </c>
      <c r="J106" s="19">
        <v>4632.8999999999996</v>
      </c>
      <c r="K106" s="19">
        <v>4508.8999999999996</v>
      </c>
      <c r="L106" t="s">
        <v>2354</v>
      </c>
    </row>
    <row r="107" spans="1:12" ht="58" x14ac:dyDescent="0.35">
      <c r="A107" t="s">
        <v>2094</v>
      </c>
      <c r="B107" t="s">
        <v>202</v>
      </c>
      <c r="C107" t="s">
        <v>203</v>
      </c>
      <c r="D107" t="s">
        <v>2375</v>
      </c>
      <c r="E107" s="17" t="s">
        <v>2371</v>
      </c>
      <c r="F107" t="s">
        <v>2376</v>
      </c>
      <c r="G107" t="s">
        <v>47</v>
      </c>
      <c r="H107" t="s">
        <v>47</v>
      </c>
      <c r="J107" s="19">
        <v>3446.14</v>
      </c>
      <c r="K107" s="19">
        <v>3353.9</v>
      </c>
      <c r="L107" t="s">
        <v>2354</v>
      </c>
    </row>
    <row r="108" spans="1:12" ht="58" x14ac:dyDescent="0.35">
      <c r="A108" t="s">
        <v>2094</v>
      </c>
      <c r="B108" t="s">
        <v>202</v>
      </c>
      <c r="C108" t="s">
        <v>203</v>
      </c>
      <c r="D108" t="s">
        <v>2377</v>
      </c>
      <c r="E108" s="17" t="s">
        <v>2371</v>
      </c>
      <c r="F108" t="s">
        <v>2378</v>
      </c>
      <c r="G108" t="s">
        <v>47</v>
      </c>
      <c r="H108" t="s">
        <v>47</v>
      </c>
      <c r="J108" s="19">
        <v>2881.01</v>
      </c>
      <c r="K108" s="19">
        <v>2803.9</v>
      </c>
      <c r="L108" t="s">
        <v>2354</v>
      </c>
    </row>
    <row r="109" spans="1:12" ht="58" x14ac:dyDescent="0.35">
      <c r="A109" t="s">
        <v>2094</v>
      </c>
      <c r="B109" t="s">
        <v>202</v>
      </c>
      <c r="C109" t="s">
        <v>203</v>
      </c>
      <c r="D109" t="s">
        <v>2379</v>
      </c>
      <c r="E109" s="17" t="s">
        <v>2380</v>
      </c>
      <c r="F109" t="s">
        <v>2381</v>
      </c>
      <c r="G109" t="s">
        <v>47</v>
      </c>
      <c r="H109" t="s">
        <v>47</v>
      </c>
      <c r="J109" s="19">
        <v>2513.89</v>
      </c>
      <c r="K109" s="19">
        <v>2253.9</v>
      </c>
      <c r="L109" t="s">
        <v>2354</v>
      </c>
    </row>
    <row r="110" spans="1:12" ht="58" x14ac:dyDescent="0.35">
      <c r="A110" t="s">
        <v>2094</v>
      </c>
      <c r="B110" t="s">
        <v>202</v>
      </c>
      <c r="C110" t="s">
        <v>203</v>
      </c>
      <c r="D110" t="s">
        <v>2382</v>
      </c>
      <c r="E110" s="17" t="s">
        <v>2380</v>
      </c>
      <c r="F110" t="s">
        <v>2383</v>
      </c>
      <c r="G110" t="s">
        <v>47</v>
      </c>
      <c r="H110" t="s">
        <v>47</v>
      </c>
      <c r="J110" s="19">
        <v>1750.76</v>
      </c>
      <c r="K110" s="19">
        <v>1703.9</v>
      </c>
      <c r="L110" t="s">
        <v>2354</v>
      </c>
    </row>
    <row r="111" spans="1:12" ht="58" x14ac:dyDescent="0.35">
      <c r="A111" t="s">
        <v>2094</v>
      </c>
      <c r="B111" t="s">
        <v>202</v>
      </c>
      <c r="C111" t="s">
        <v>203</v>
      </c>
      <c r="D111" t="s">
        <v>2384</v>
      </c>
      <c r="E111" s="17" t="s">
        <v>2385</v>
      </c>
      <c r="F111" t="s">
        <v>2386</v>
      </c>
      <c r="G111" t="s">
        <v>47</v>
      </c>
      <c r="H111" t="s">
        <v>47</v>
      </c>
      <c r="J111" s="19">
        <v>6836.89</v>
      </c>
      <c r="K111" s="19">
        <v>6653.9</v>
      </c>
      <c r="L111" t="s">
        <v>2354</v>
      </c>
    </row>
    <row r="112" spans="1:12" ht="58" x14ac:dyDescent="0.35">
      <c r="A112" t="s">
        <v>2094</v>
      </c>
      <c r="B112" t="s">
        <v>202</v>
      </c>
      <c r="C112" t="s">
        <v>203</v>
      </c>
      <c r="D112" t="s">
        <v>2387</v>
      </c>
      <c r="E112" s="17" t="s">
        <v>2385</v>
      </c>
      <c r="F112" t="s">
        <v>2388</v>
      </c>
      <c r="G112" t="s">
        <v>47</v>
      </c>
      <c r="H112" t="s">
        <v>47</v>
      </c>
      <c r="J112" s="19">
        <v>5706.64</v>
      </c>
      <c r="K112" s="19">
        <v>5553.9</v>
      </c>
      <c r="L112" t="s">
        <v>2354</v>
      </c>
    </row>
    <row r="113" spans="1:12" ht="58" x14ac:dyDescent="0.35">
      <c r="A113" t="s">
        <v>2094</v>
      </c>
      <c r="B113" t="s">
        <v>202</v>
      </c>
      <c r="C113" t="s">
        <v>203</v>
      </c>
      <c r="D113" t="s">
        <v>2389</v>
      </c>
      <c r="E113" s="17" t="s">
        <v>2385</v>
      </c>
      <c r="F113" t="s">
        <v>2390</v>
      </c>
      <c r="G113" t="s">
        <v>47</v>
      </c>
      <c r="H113" t="s">
        <v>47</v>
      </c>
      <c r="J113" s="19">
        <v>3898.24</v>
      </c>
      <c r="K113" s="19">
        <v>3793.9</v>
      </c>
      <c r="L113" t="s">
        <v>2354</v>
      </c>
    </row>
    <row r="114" spans="1:12" ht="58" x14ac:dyDescent="0.35">
      <c r="A114" t="s">
        <v>2094</v>
      </c>
      <c r="B114" t="s">
        <v>202</v>
      </c>
      <c r="C114" t="s">
        <v>203</v>
      </c>
      <c r="D114" t="s">
        <v>2391</v>
      </c>
      <c r="E114" s="17" t="s">
        <v>2385</v>
      </c>
      <c r="F114" t="s">
        <v>2392</v>
      </c>
      <c r="G114" t="s">
        <v>47</v>
      </c>
      <c r="H114" t="s">
        <v>47</v>
      </c>
      <c r="J114" s="19">
        <v>3333.11</v>
      </c>
      <c r="K114" s="19">
        <v>3243.9</v>
      </c>
      <c r="L114" t="s">
        <v>2354</v>
      </c>
    </row>
    <row r="115" spans="1:12" ht="72.5" x14ac:dyDescent="0.35">
      <c r="A115" t="s">
        <v>2094</v>
      </c>
      <c r="B115" t="s">
        <v>202</v>
      </c>
      <c r="C115" t="s">
        <v>203</v>
      </c>
      <c r="D115" t="s">
        <v>2393</v>
      </c>
      <c r="E115" s="17" t="s">
        <v>2394</v>
      </c>
      <c r="F115" t="s">
        <v>2395</v>
      </c>
      <c r="G115" t="s">
        <v>47</v>
      </c>
      <c r="H115" t="s">
        <v>47</v>
      </c>
      <c r="J115" s="19">
        <v>3050.55</v>
      </c>
      <c r="K115" s="19">
        <v>2968.9</v>
      </c>
      <c r="L115" t="s">
        <v>2354</v>
      </c>
    </row>
    <row r="116" spans="1:12" ht="72.5" x14ac:dyDescent="0.35">
      <c r="A116" t="s">
        <v>2094</v>
      </c>
      <c r="B116" t="s">
        <v>202</v>
      </c>
      <c r="C116" t="s">
        <v>203</v>
      </c>
      <c r="D116" t="s">
        <v>2396</v>
      </c>
      <c r="E116" s="17" t="s">
        <v>2394</v>
      </c>
      <c r="F116" t="s">
        <v>2397</v>
      </c>
      <c r="G116" t="s">
        <v>47</v>
      </c>
      <c r="H116" t="s">
        <v>47</v>
      </c>
      <c r="J116" s="19">
        <v>2937.53</v>
      </c>
      <c r="K116" s="19">
        <v>2858.9</v>
      </c>
      <c r="L116" t="s">
        <v>2354</v>
      </c>
    </row>
    <row r="117" spans="1:12" ht="72.5" x14ac:dyDescent="0.35">
      <c r="A117" t="s">
        <v>2094</v>
      </c>
      <c r="B117" t="s">
        <v>202</v>
      </c>
      <c r="C117" t="s">
        <v>203</v>
      </c>
      <c r="D117" t="s">
        <v>2398</v>
      </c>
      <c r="E117" s="17" t="s">
        <v>2394</v>
      </c>
      <c r="F117" t="s">
        <v>2399</v>
      </c>
      <c r="G117" t="s">
        <v>47</v>
      </c>
      <c r="H117" t="s">
        <v>47</v>
      </c>
      <c r="J117" s="19">
        <v>2485.42</v>
      </c>
      <c r="K117" s="19">
        <v>2418.9</v>
      </c>
      <c r="L117" t="s">
        <v>2354</v>
      </c>
    </row>
    <row r="118" spans="1:12" ht="72.5" x14ac:dyDescent="0.35">
      <c r="A118" t="s">
        <v>2094</v>
      </c>
      <c r="B118" t="s">
        <v>202</v>
      </c>
      <c r="C118" t="s">
        <v>203</v>
      </c>
      <c r="D118" t="s">
        <v>2400</v>
      </c>
      <c r="E118" s="17" t="s">
        <v>2394</v>
      </c>
      <c r="F118" t="s">
        <v>2399</v>
      </c>
      <c r="G118" t="s">
        <v>47</v>
      </c>
      <c r="H118" t="s">
        <v>47</v>
      </c>
      <c r="J118" s="19">
        <v>2372.4</v>
      </c>
      <c r="K118" s="19">
        <v>2308.9</v>
      </c>
      <c r="L118" t="s">
        <v>2354</v>
      </c>
    </row>
    <row r="119" spans="1:12" ht="14.5" customHeight="1" x14ac:dyDescent="0.35">
      <c r="A119" t="s">
        <v>2094</v>
      </c>
      <c r="B119" t="s">
        <v>202</v>
      </c>
      <c r="C119" t="s">
        <v>203</v>
      </c>
      <c r="D119" t="s">
        <v>2401</v>
      </c>
      <c r="E119" t="s">
        <v>2402</v>
      </c>
      <c r="F119" t="s">
        <v>2403</v>
      </c>
      <c r="G119" t="s">
        <v>2404</v>
      </c>
      <c r="H119" t="s">
        <v>2404</v>
      </c>
      <c r="J119" s="19">
        <v>3398.6301369863013</v>
      </c>
      <c r="K119" s="19">
        <v>3308</v>
      </c>
      <c r="L119" t="s">
        <v>2283</v>
      </c>
    </row>
    <row r="120" spans="1:12" ht="14.5" customHeight="1" x14ac:dyDescent="0.35">
      <c r="A120" t="s">
        <v>2094</v>
      </c>
      <c r="B120" t="s">
        <v>202</v>
      </c>
      <c r="C120" t="s">
        <v>203</v>
      </c>
      <c r="D120" t="s">
        <v>2405</v>
      </c>
      <c r="E120" t="s">
        <v>2406</v>
      </c>
      <c r="F120" t="s">
        <v>2407</v>
      </c>
      <c r="G120" t="s">
        <v>2404</v>
      </c>
      <c r="H120" t="s">
        <v>2404</v>
      </c>
      <c r="J120" s="19">
        <v>3193.1506849315069</v>
      </c>
      <c r="K120" s="19">
        <v>3108</v>
      </c>
      <c r="L120" t="s">
        <v>2283</v>
      </c>
    </row>
    <row r="121" spans="1:12" ht="14.5" customHeight="1" x14ac:dyDescent="0.35">
      <c r="A121" t="s">
        <v>2094</v>
      </c>
      <c r="B121" t="s">
        <v>202</v>
      </c>
      <c r="C121" t="s">
        <v>203</v>
      </c>
      <c r="D121" t="s">
        <v>2408</v>
      </c>
      <c r="E121" t="s">
        <v>2409</v>
      </c>
      <c r="F121" t="s">
        <v>2410</v>
      </c>
      <c r="G121" t="s">
        <v>2404</v>
      </c>
      <c r="H121" t="s">
        <v>2404</v>
      </c>
      <c r="J121" s="19">
        <v>3698.6301369863013</v>
      </c>
      <c r="K121" s="19">
        <v>3600</v>
      </c>
      <c r="L121" t="s">
        <v>2283</v>
      </c>
    </row>
    <row r="122" spans="1:12" ht="14.5" customHeight="1" x14ac:dyDescent="0.35">
      <c r="A122" t="s">
        <v>2094</v>
      </c>
      <c r="B122" t="s">
        <v>202</v>
      </c>
      <c r="C122" t="s">
        <v>203</v>
      </c>
      <c r="D122" t="s">
        <v>2411</v>
      </c>
      <c r="E122" t="s">
        <v>2412</v>
      </c>
      <c r="F122" t="s">
        <v>2413</v>
      </c>
      <c r="G122" t="s">
        <v>2404</v>
      </c>
      <c r="H122" t="s">
        <v>2404</v>
      </c>
      <c r="J122" s="19">
        <v>3591.7808219178082</v>
      </c>
      <c r="K122" s="19">
        <v>3496</v>
      </c>
      <c r="L122" t="s">
        <v>2283</v>
      </c>
    </row>
    <row r="123" spans="1:12" ht="14.5" customHeight="1" x14ac:dyDescent="0.35">
      <c r="A123" t="s">
        <v>2094</v>
      </c>
      <c r="B123" t="s">
        <v>202</v>
      </c>
      <c r="C123" t="s">
        <v>203</v>
      </c>
      <c r="D123" t="s">
        <v>2414</v>
      </c>
      <c r="E123" t="s">
        <v>2415</v>
      </c>
      <c r="F123" t="s">
        <v>2416</v>
      </c>
      <c r="G123" t="s">
        <v>2404</v>
      </c>
      <c r="H123" t="s">
        <v>2404</v>
      </c>
      <c r="J123" s="19">
        <v>3333.9041095890411</v>
      </c>
      <c r="K123" s="19">
        <v>3245</v>
      </c>
      <c r="L123" t="s">
        <v>2283</v>
      </c>
    </row>
    <row r="124" spans="1:12" ht="14.5" customHeight="1" x14ac:dyDescent="0.35">
      <c r="A124" t="s">
        <v>2094</v>
      </c>
      <c r="B124" t="s">
        <v>202</v>
      </c>
      <c r="C124" t="s">
        <v>203</v>
      </c>
      <c r="D124" t="s">
        <v>2417</v>
      </c>
      <c r="E124" t="s">
        <v>2418</v>
      </c>
      <c r="F124" t="s">
        <v>2419</v>
      </c>
      <c r="G124" t="s">
        <v>2404</v>
      </c>
      <c r="H124" t="s">
        <v>2404</v>
      </c>
      <c r="J124" s="19">
        <v>3227.0547945205481</v>
      </c>
      <c r="K124" s="19">
        <v>3141</v>
      </c>
      <c r="L124" t="s">
        <v>2283</v>
      </c>
    </row>
    <row r="125" spans="1:12" ht="14.5" customHeight="1" x14ac:dyDescent="0.35">
      <c r="A125" t="s">
        <v>2094</v>
      </c>
      <c r="B125" t="s">
        <v>202</v>
      </c>
      <c r="C125" t="s">
        <v>203</v>
      </c>
      <c r="D125" t="s">
        <v>2420</v>
      </c>
      <c r="E125" t="s">
        <v>2421</v>
      </c>
      <c r="F125" t="s">
        <v>2422</v>
      </c>
      <c r="G125" t="s">
        <v>2404</v>
      </c>
      <c r="H125" t="s">
        <v>2404</v>
      </c>
      <c r="J125" s="19">
        <v>3185.9589041095892</v>
      </c>
      <c r="K125" s="19">
        <v>3101</v>
      </c>
      <c r="L125" t="s">
        <v>2283</v>
      </c>
    </row>
    <row r="126" spans="1:12" ht="14.5" customHeight="1" x14ac:dyDescent="0.35">
      <c r="A126" t="s">
        <v>2094</v>
      </c>
      <c r="B126" t="s">
        <v>202</v>
      </c>
      <c r="C126" t="s">
        <v>203</v>
      </c>
      <c r="D126" t="s">
        <v>2423</v>
      </c>
      <c r="E126" t="s">
        <v>2424</v>
      </c>
      <c r="F126" t="s">
        <v>2425</v>
      </c>
      <c r="G126" t="s">
        <v>2404</v>
      </c>
      <c r="H126" t="s">
        <v>2404</v>
      </c>
      <c r="J126" s="19">
        <v>2980.4794520547948</v>
      </c>
      <c r="K126" s="19">
        <v>2901</v>
      </c>
      <c r="L126" t="s">
        <v>2283</v>
      </c>
    </row>
    <row r="127" spans="1:12" ht="14.5" customHeight="1" x14ac:dyDescent="0.35">
      <c r="A127" t="s">
        <v>2094</v>
      </c>
      <c r="B127" t="s">
        <v>202</v>
      </c>
      <c r="C127" t="s">
        <v>203</v>
      </c>
      <c r="D127" t="s">
        <v>2426</v>
      </c>
      <c r="E127" t="s">
        <v>2427</v>
      </c>
      <c r="F127" t="s">
        <v>2428</v>
      </c>
      <c r="G127" t="s">
        <v>2404</v>
      </c>
      <c r="H127" t="s">
        <v>2404</v>
      </c>
      <c r="J127" s="19">
        <v>2821.232876712329</v>
      </c>
      <c r="K127" s="19">
        <v>2746</v>
      </c>
      <c r="L127" t="s">
        <v>2283</v>
      </c>
    </row>
    <row r="128" spans="1:12" ht="14.5" customHeight="1" x14ac:dyDescent="0.35">
      <c r="A128" t="s">
        <v>2094</v>
      </c>
      <c r="B128" t="s">
        <v>202</v>
      </c>
      <c r="C128" t="s">
        <v>203</v>
      </c>
      <c r="D128" t="s">
        <v>2429</v>
      </c>
      <c r="E128" t="s">
        <v>2430</v>
      </c>
      <c r="F128" t="s">
        <v>2431</v>
      </c>
      <c r="G128" t="s">
        <v>2404</v>
      </c>
      <c r="H128" t="s">
        <v>2404</v>
      </c>
      <c r="J128" s="19">
        <v>2615.7534246575342</v>
      </c>
      <c r="K128" s="19">
        <v>2546</v>
      </c>
      <c r="L128" t="s">
        <v>2283</v>
      </c>
    </row>
    <row r="129" spans="1:12" ht="14.5" customHeight="1" x14ac:dyDescent="0.35">
      <c r="A129" t="s">
        <v>2094</v>
      </c>
      <c r="B129" t="s">
        <v>202</v>
      </c>
      <c r="C129" t="s">
        <v>203</v>
      </c>
      <c r="D129" t="s">
        <v>2432</v>
      </c>
      <c r="E129" t="s">
        <v>2433</v>
      </c>
      <c r="F129" t="s">
        <v>2434</v>
      </c>
      <c r="G129" t="s">
        <v>2404</v>
      </c>
      <c r="H129" t="s">
        <v>2404</v>
      </c>
      <c r="J129" s="19">
        <v>4204.1095890410961</v>
      </c>
      <c r="K129" s="19">
        <v>4092</v>
      </c>
      <c r="L129" t="s">
        <v>2283</v>
      </c>
    </row>
    <row r="130" spans="1:12" ht="14.5" customHeight="1" x14ac:dyDescent="0.35">
      <c r="A130" t="s">
        <v>2094</v>
      </c>
      <c r="B130" t="s">
        <v>202</v>
      </c>
      <c r="C130" t="s">
        <v>203</v>
      </c>
      <c r="D130" t="s">
        <v>2435</v>
      </c>
      <c r="E130" t="s">
        <v>2436</v>
      </c>
      <c r="F130" t="s">
        <v>2437</v>
      </c>
      <c r="G130" t="s">
        <v>2404</v>
      </c>
      <c r="H130" t="s">
        <v>2404</v>
      </c>
      <c r="J130" s="19">
        <v>3998.6301369863013</v>
      </c>
      <c r="K130" s="19">
        <v>2892</v>
      </c>
      <c r="L130" t="s">
        <v>2283</v>
      </c>
    </row>
    <row r="131" spans="1:12" ht="14.5" customHeight="1" x14ac:dyDescent="0.35">
      <c r="A131" t="s">
        <v>2094</v>
      </c>
      <c r="B131" t="s">
        <v>202</v>
      </c>
      <c r="C131" t="s">
        <v>203</v>
      </c>
      <c r="D131" t="s">
        <v>2438</v>
      </c>
      <c r="E131" t="s">
        <v>2439</v>
      </c>
      <c r="F131" t="s">
        <v>2440</v>
      </c>
      <c r="G131" t="s">
        <v>2404</v>
      </c>
      <c r="H131" t="s">
        <v>2404</v>
      </c>
      <c r="J131" s="19">
        <v>4370.5479452054797</v>
      </c>
      <c r="K131" s="19">
        <v>4254</v>
      </c>
      <c r="L131" t="s">
        <v>2283</v>
      </c>
    </row>
    <row r="132" spans="1:12" ht="14.5" customHeight="1" x14ac:dyDescent="0.35">
      <c r="A132" t="s">
        <v>2094</v>
      </c>
      <c r="B132" t="s">
        <v>202</v>
      </c>
      <c r="C132" t="s">
        <v>203</v>
      </c>
      <c r="D132" t="s">
        <v>2441</v>
      </c>
      <c r="E132" t="s">
        <v>2442</v>
      </c>
      <c r="F132" t="s">
        <v>2443</v>
      </c>
      <c r="G132" t="s">
        <v>2404</v>
      </c>
      <c r="H132" t="s">
        <v>2404</v>
      </c>
      <c r="J132" s="19">
        <v>4165.0684931506848</v>
      </c>
      <c r="K132" s="19">
        <v>5736.7924528301883</v>
      </c>
      <c r="L132" t="s">
        <v>2283</v>
      </c>
    </row>
    <row r="133" spans="1:12" ht="14.5" customHeight="1" x14ac:dyDescent="0.35">
      <c r="A133" t="s">
        <v>2094</v>
      </c>
      <c r="B133" t="s">
        <v>202</v>
      </c>
      <c r="C133" t="s">
        <v>203</v>
      </c>
      <c r="D133" t="s">
        <v>2444</v>
      </c>
      <c r="E133" t="s">
        <v>2445</v>
      </c>
      <c r="F133" t="s">
        <v>2446</v>
      </c>
      <c r="G133" t="s">
        <v>2404</v>
      </c>
      <c r="H133" t="s">
        <v>2404</v>
      </c>
      <c r="J133" s="19">
        <v>4309.9315068493152</v>
      </c>
      <c r="K133" s="19">
        <v>4195</v>
      </c>
      <c r="L133" t="s">
        <v>2283</v>
      </c>
    </row>
    <row r="134" spans="1:12" ht="14.5" customHeight="1" x14ac:dyDescent="0.35">
      <c r="A134" t="s">
        <v>2094</v>
      </c>
      <c r="B134" t="s">
        <v>202</v>
      </c>
      <c r="C134" t="s">
        <v>203</v>
      </c>
      <c r="D134" t="s">
        <v>2447</v>
      </c>
      <c r="E134" t="s">
        <v>2448</v>
      </c>
      <c r="F134" t="s">
        <v>2449</v>
      </c>
      <c r="G134" t="s">
        <v>2404</v>
      </c>
      <c r="H134" t="s">
        <v>2404</v>
      </c>
      <c r="J134" s="19">
        <v>4104.4520547945203</v>
      </c>
      <c r="K134" s="19">
        <v>3995</v>
      </c>
      <c r="L134" t="s">
        <v>2283</v>
      </c>
    </row>
    <row r="135" spans="1:12" ht="14.5" customHeight="1" x14ac:dyDescent="0.35">
      <c r="A135" t="s">
        <v>2094</v>
      </c>
      <c r="B135" t="s">
        <v>202</v>
      </c>
      <c r="C135" t="s">
        <v>203</v>
      </c>
      <c r="D135" t="s">
        <v>2450</v>
      </c>
      <c r="E135" t="s">
        <v>2451</v>
      </c>
      <c r="F135" t="s">
        <v>2452</v>
      </c>
      <c r="G135" t="s">
        <v>2404</v>
      </c>
      <c r="H135" t="s">
        <v>2404</v>
      </c>
      <c r="J135" s="19">
        <v>4115.7534246575342</v>
      </c>
      <c r="K135" s="19">
        <v>4006</v>
      </c>
      <c r="L135" t="s">
        <v>2283</v>
      </c>
    </row>
    <row r="136" spans="1:12" ht="14.5" customHeight="1" x14ac:dyDescent="0.35">
      <c r="A136" t="s">
        <v>2094</v>
      </c>
      <c r="B136" t="s">
        <v>202</v>
      </c>
      <c r="C136" t="s">
        <v>203</v>
      </c>
      <c r="D136" t="s">
        <v>2453</v>
      </c>
      <c r="E136" t="s">
        <v>2454</v>
      </c>
      <c r="F136" t="s">
        <v>2455</v>
      </c>
      <c r="G136" t="s">
        <v>2404</v>
      </c>
      <c r="H136" t="s">
        <v>2404</v>
      </c>
      <c r="J136" s="19">
        <v>3910.2739726027398</v>
      </c>
      <c r="K136" s="19">
        <v>3806</v>
      </c>
      <c r="L136" t="s">
        <v>2283</v>
      </c>
    </row>
    <row r="137" spans="1:12" ht="14.5" customHeight="1" x14ac:dyDescent="0.35">
      <c r="A137" t="s">
        <v>2094</v>
      </c>
      <c r="B137" t="s">
        <v>202</v>
      </c>
      <c r="C137" t="s">
        <v>203</v>
      </c>
      <c r="D137" t="s">
        <v>2456</v>
      </c>
      <c r="E137" t="s">
        <v>2457</v>
      </c>
      <c r="F137" t="s">
        <v>2458</v>
      </c>
      <c r="G137" t="s">
        <v>2404</v>
      </c>
      <c r="H137" t="s">
        <v>2404</v>
      </c>
      <c r="J137" s="19">
        <v>4568.8356164383558</v>
      </c>
      <c r="K137" s="19">
        <v>4447</v>
      </c>
      <c r="L137" t="s">
        <v>2283</v>
      </c>
    </row>
    <row r="138" spans="1:12" ht="14.5" customHeight="1" x14ac:dyDescent="0.35">
      <c r="A138" t="s">
        <v>2094</v>
      </c>
      <c r="B138" t="s">
        <v>202</v>
      </c>
      <c r="C138" t="s">
        <v>203</v>
      </c>
      <c r="D138" t="s">
        <v>2459</v>
      </c>
      <c r="E138" t="s">
        <v>2460</v>
      </c>
      <c r="F138" t="s">
        <v>2461</v>
      </c>
      <c r="G138" t="s">
        <v>2404</v>
      </c>
      <c r="H138" t="s">
        <v>2404</v>
      </c>
      <c r="J138" s="19">
        <v>4218.4931506849316</v>
      </c>
      <c r="K138" s="19">
        <v>4106</v>
      </c>
      <c r="L138" t="s">
        <v>2283</v>
      </c>
    </row>
    <row r="139" spans="1:12" ht="14.5" customHeight="1" x14ac:dyDescent="0.35">
      <c r="A139" t="s">
        <v>2094</v>
      </c>
      <c r="B139" t="s">
        <v>202</v>
      </c>
      <c r="C139" t="s">
        <v>203</v>
      </c>
      <c r="D139" t="s">
        <v>2462</v>
      </c>
      <c r="E139" t="s">
        <v>2463</v>
      </c>
      <c r="F139" t="s">
        <v>2464</v>
      </c>
      <c r="G139" t="s">
        <v>2404</v>
      </c>
      <c r="H139" t="s">
        <v>2404</v>
      </c>
      <c r="J139" s="19">
        <v>4674.6575342465758</v>
      </c>
      <c r="K139" s="19">
        <v>4550</v>
      </c>
      <c r="L139" t="s">
        <v>2283</v>
      </c>
    </row>
    <row r="140" spans="1:12" ht="14.5" customHeight="1" x14ac:dyDescent="0.35">
      <c r="A140" t="s">
        <v>2094</v>
      </c>
      <c r="B140" t="s">
        <v>202</v>
      </c>
      <c r="C140" t="s">
        <v>203</v>
      </c>
      <c r="D140" t="s">
        <v>2465</v>
      </c>
      <c r="E140" t="s">
        <v>2466</v>
      </c>
      <c r="F140" t="s">
        <v>2467</v>
      </c>
      <c r="G140" t="s">
        <v>2404</v>
      </c>
      <c r="H140" t="s">
        <v>2404</v>
      </c>
      <c r="J140" s="19">
        <v>4363.3561643835619</v>
      </c>
      <c r="K140" s="19">
        <v>4247</v>
      </c>
      <c r="L140" t="s">
        <v>2283</v>
      </c>
    </row>
    <row r="141" spans="1:12" ht="14.5" customHeight="1" x14ac:dyDescent="0.35">
      <c r="A141" t="s">
        <v>2094</v>
      </c>
      <c r="B141" t="s">
        <v>202</v>
      </c>
      <c r="C141" t="s">
        <v>203</v>
      </c>
      <c r="D141" t="s">
        <v>2468</v>
      </c>
      <c r="E141" t="s">
        <v>2469</v>
      </c>
      <c r="F141" t="s">
        <v>2470</v>
      </c>
      <c r="G141" t="s">
        <v>2404</v>
      </c>
      <c r="H141" t="s">
        <v>2404</v>
      </c>
      <c r="J141" s="19">
        <v>4480.4794520547948</v>
      </c>
      <c r="K141" s="19">
        <v>4361</v>
      </c>
      <c r="L141" t="s">
        <v>2283</v>
      </c>
    </row>
    <row r="142" spans="1:12" ht="14.5" customHeight="1" x14ac:dyDescent="0.35">
      <c r="A142" t="s">
        <v>2094</v>
      </c>
      <c r="B142" t="s">
        <v>202</v>
      </c>
      <c r="C142" t="s">
        <v>203</v>
      </c>
      <c r="D142" t="s">
        <v>2471</v>
      </c>
      <c r="E142" t="s">
        <v>2472</v>
      </c>
      <c r="F142" t="s">
        <v>2473</v>
      </c>
      <c r="G142" t="s">
        <v>2404</v>
      </c>
      <c r="H142" t="s">
        <v>2404</v>
      </c>
      <c r="J142" s="19">
        <v>4469.178082191781</v>
      </c>
      <c r="K142" s="19">
        <v>4350</v>
      </c>
      <c r="L142" t="s">
        <v>2283</v>
      </c>
    </row>
    <row r="143" spans="1:12" ht="14.5" customHeight="1" x14ac:dyDescent="0.35">
      <c r="A143" t="s">
        <v>2094</v>
      </c>
      <c r="B143" t="s">
        <v>202</v>
      </c>
      <c r="C143" t="s">
        <v>203</v>
      </c>
      <c r="D143" t="s">
        <v>2474</v>
      </c>
      <c r="E143" t="s">
        <v>2475</v>
      </c>
      <c r="F143" t="s">
        <v>2476</v>
      </c>
      <c r="G143" t="s">
        <v>2404</v>
      </c>
      <c r="H143" t="s">
        <v>2404</v>
      </c>
      <c r="J143" s="19">
        <v>4005.8219178082195</v>
      </c>
      <c r="K143" s="19">
        <v>3899</v>
      </c>
      <c r="L143" t="s">
        <v>2283</v>
      </c>
    </row>
    <row r="144" spans="1:12" ht="14.5" customHeight="1" x14ac:dyDescent="0.35">
      <c r="A144" t="s">
        <v>2094</v>
      </c>
      <c r="B144" t="s">
        <v>202</v>
      </c>
      <c r="C144" t="s">
        <v>203</v>
      </c>
      <c r="D144" t="s">
        <v>2477</v>
      </c>
      <c r="E144" t="s">
        <v>2478</v>
      </c>
      <c r="F144" t="s">
        <v>2479</v>
      </c>
      <c r="G144" t="s">
        <v>2404</v>
      </c>
      <c r="H144" t="s">
        <v>2404</v>
      </c>
      <c r="J144" s="19">
        <v>3800.3424657534247</v>
      </c>
      <c r="K144" s="19">
        <v>3699</v>
      </c>
      <c r="L144" t="s">
        <v>2283</v>
      </c>
    </row>
    <row r="145" spans="1:12" ht="14.5" customHeight="1" x14ac:dyDescent="0.35">
      <c r="A145" t="s">
        <v>2094</v>
      </c>
      <c r="B145" t="s">
        <v>202</v>
      </c>
      <c r="C145" t="s">
        <v>203</v>
      </c>
      <c r="D145" t="s">
        <v>2480</v>
      </c>
      <c r="E145" t="s">
        <v>2481</v>
      </c>
      <c r="F145" t="s">
        <v>2482</v>
      </c>
      <c r="G145" t="s">
        <v>2404</v>
      </c>
      <c r="H145" t="s">
        <v>2404</v>
      </c>
      <c r="J145" s="19">
        <v>4641.7808219178087</v>
      </c>
      <c r="K145" s="19">
        <v>4518</v>
      </c>
      <c r="L145" t="s">
        <v>2283</v>
      </c>
    </row>
    <row r="146" spans="1:12" ht="14.5" customHeight="1" x14ac:dyDescent="0.35">
      <c r="A146" t="s">
        <v>2094</v>
      </c>
      <c r="B146" t="s">
        <v>202</v>
      </c>
      <c r="C146" t="s">
        <v>203</v>
      </c>
      <c r="D146" t="s">
        <v>2483</v>
      </c>
      <c r="E146" t="s">
        <v>2484</v>
      </c>
      <c r="F146" t="s">
        <v>2485</v>
      </c>
      <c r="G146" t="s">
        <v>2404</v>
      </c>
      <c r="H146" t="s">
        <v>2404</v>
      </c>
      <c r="J146" s="19">
        <v>4277.0547945205481</v>
      </c>
      <c r="K146" s="19">
        <v>4163</v>
      </c>
      <c r="L146" t="s">
        <v>2283</v>
      </c>
    </row>
    <row r="147" spans="1:12" ht="14.5" customHeight="1" x14ac:dyDescent="0.35">
      <c r="A147" t="s">
        <v>2094</v>
      </c>
      <c r="B147" t="s">
        <v>202</v>
      </c>
      <c r="C147" t="s">
        <v>203</v>
      </c>
      <c r="D147" t="s">
        <v>2486</v>
      </c>
      <c r="E147" t="s">
        <v>2487</v>
      </c>
      <c r="F147" t="s">
        <v>2488</v>
      </c>
      <c r="G147" t="s">
        <v>2404</v>
      </c>
      <c r="H147" t="s">
        <v>2404</v>
      </c>
      <c r="J147" s="19">
        <v>4238.0136986301368</v>
      </c>
      <c r="K147" s="19">
        <v>4125</v>
      </c>
      <c r="L147" t="s">
        <v>2283</v>
      </c>
    </row>
    <row r="148" spans="1:12" ht="14.5" customHeight="1" x14ac:dyDescent="0.35">
      <c r="A148" t="s">
        <v>2094</v>
      </c>
      <c r="B148" t="s">
        <v>202</v>
      </c>
      <c r="C148" t="s">
        <v>203</v>
      </c>
      <c r="D148" t="s">
        <v>2489</v>
      </c>
      <c r="E148" t="s">
        <v>2490</v>
      </c>
      <c r="F148" t="s">
        <v>2491</v>
      </c>
      <c r="G148" t="s">
        <v>2404</v>
      </c>
      <c r="H148" t="s">
        <v>2404</v>
      </c>
      <c r="J148" s="19">
        <v>3873.2876712328766</v>
      </c>
      <c r="K148" s="19">
        <v>3770</v>
      </c>
      <c r="L148" t="s">
        <v>2283</v>
      </c>
    </row>
    <row r="149" spans="1:12" ht="14.5" customHeight="1" x14ac:dyDescent="0.35">
      <c r="A149" t="s">
        <v>2094</v>
      </c>
      <c r="B149" t="s">
        <v>202</v>
      </c>
      <c r="C149" t="s">
        <v>203</v>
      </c>
      <c r="D149" t="s">
        <v>2492</v>
      </c>
      <c r="E149" t="s">
        <v>2493</v>
      </c>
      <c r="F149" t="s">
        <v>2494</v>
      </c>
      <c r="G149" t="s">
        <v>2404</v>
      </c>
      <c r="H149" t="s">
        <v>2404</v>
      </c>
      <c r="J149" s="19">
        <v>4032.5342465753424</v>
      </c>
      <c r="K149" s="19">
        <v>3925</v>
      </c>
      <c r="L149" t="s">
        <v>2283</v>
      </c>
    </row>
    <row r="150" spans="1:12" ht="14.5" customHeight="1" x14ac:dyDescent="0.35">
      <c r="A150" t="s">
        <v>2094</v>
      </c>
      <c r="B150" t="s">
        <v>202</v>
      </c>
      <c r="C150" t="s">
        <v>203</v>
      </c>
      <c r="D150" t="s">
        <v>2495</v>
      </c>
      <c r="E150" t="s">
        <v>2496</v>
      </c>
      <c r="F150" t="s">
        <v>2497</v>
      </c>
      <c r="G150" t="s">
        <v>2404</v>
      </c>
      <c r="H150" t="s">
        <v>2404</v>
      </c>
      <c r="J150" s="19">
        <v>3667.8082191780823</v>
      </c>
      <c r="K150" s="19">
        <v>3570</v>
      </c>
      <c r="L150" t="s">
        <v>2283</v>
      </c>
    </row>
    <row r="151" spans="1:12" ht="14.5" customHeight="1" x14ac:dyDescent="0.35">
      <c r="A151" t="s">
        <v>2094</v>
      </c>
      <c r="B151" t="s">
        <v>202</v>
      </c>
      <c r="C151" t="s">
        <v>203</v>
      </c>
      <c r="D151" t="s">
        <v>2498</v>
      </c>
      <c r="E151" t="s">
        <v>2499</v>
      </c>
      <c r="F151" t="s">
        <v>2500</v>
      </c>
      <c r="G151" t="s">
        <v>2404</v>
      </c>
      <c r="H151" t="s">
        <v>2404</v>
      </c>
      <c r="J151" s="19">
        <v>4379.7945205479455</v>
      </c>
      <c r="K151" s="19">
        <v>4263</v>
      </c>
      <c r="L151" t="s">
        <v>2283</v>
      </c>
    </row>
    <row r="152" spans="1:12" ht="14.5" customHeight="1" x14ac:dyDescent="0.35">
      <c r="A152" t="s">
        <v>2094</v>
      </c>
      <c r="B152" t="s">
        <v>202</v>
      </c>
      <c r="C152" t="s">
        <v>203</v>
      </c>
      <c r="D152" t="s">
        <v>2501</v>
      </c>
      <c r="E152" t="s">
        <v>2502</v>
      </c>
      <c r="F152" t="s">
        <v>2503</v>
      </c>
      <c r="G152" t="s">
        <v>2404</v>
      </c>
      <c r="H152" t="s">
        <v>2404</v>
      </c>
      <c r="J152" s="19">
        <v>4015.0684931506848</v>
      </c>
      <c r="K152" s="19">
        <v>3908</v>
      </c>
      <c r="L152" t="s">
        <v>2283</v>
      </c>
    </row>
    <row r="153" spans="1:12" ht="14.5" customHeight="1" x14ac:dyDescent="0.35">
      <c r="A153" t="s">
        <v>2094</v>
      </c>
      <c r="B153" t="s">
        <v>202</v>
      </c>
      <c r="C153" t="s">
        <v>203</v>
      </c>
      <c r="D153" t="s">
        <v>2504</v>
      </c>
      <c r="E153" t="s">
        <v>2505</v>
      </c>
      <c r="F153" t="s">
        <v>2506</v>
      </c>
      <c r="G153" t="s">
        <v>2404</v>
      </c>
      <c r="H153" t="s">
        <v>2404</v>
      </c>
      <c r="J153" s="19">
        <v>3976.027397260274</v>
      </c>
      <c r="K153" s="19">
        <v>3870</v>
      </c>
      <c r="L153" t="s">
        <v>2283</v>
      </c>
    </row>
    <row r="154" spans="1:12" ht="14.5" customHeight="1" x14ac:dyDescent="0.35">
      <c r="A154" t="s">
        <v>2094</v>
      </c>
      <c r="B154" t="s">
        <v>202</v>
      </c>
      <c r="C154" t="s">
        <v>203</v>
      </c>
      <c r="D154" t="s">
        <v>2507</v>
      </c>
      <c r="E154" t="s">
        <v>2508</v>
      </c>
      <c r="F154" t="s">
        <v>2509</v>
      </c>
      <c r="G154" t="s">
        <v>2404</v>
      </c>
      <c r="H154" t="s">
        <v>2404</v>
      </c>
      <c r="J154" s="19">
        <v>3611.3013698630139</v>
      </c>
      <c r="K154" s="19">
        <v>3515</v>
      </c>
      <c r="L154" t="s">
        <v>2283</v>
      </c>
    </row>
    <row r="155" spans="1:12" ht="14.5" customHeight="1" x14ac:dyDescent="0.35">
      <c r="A155" t="s">
        <v>2094</v>
      </c>
      <c r="B155" t="s">
        <v>202</v>
      </c>
      <c r="C155" t="s">
        <v>203</v>
      </c>
      <c r="D155" t="s">
        <v>2510</v>
      </c>
      <c r="E155" t="s">
        <v>2511</v>
      </c>
      <c r="F155" t="s">
        <v>2512</v>
      </c>
      <c r="G155" t="s">
        <v>2404</v>
      </c>
      <c r="H155" t="s">
        <v>2404</v>
      </c>
      <c r="J155" s="19">
        <v>6240.41095890411</v>
      </c>
      <c r="K155" s="19">
        <v>6074</v>
      </c>
      <c r="L155" t="s">
        <v>2283</v>
      </c>
    </row>
    <row r="156" spans="1:12" ht="14.5" customHeight="1" x14ac:dyDescent="0.35">
      <c r="A156" t="s">
        <v>2094</v>
      </c>
      <c r="B156" t="s">
        <v>202</v>
      </c>
      <c r="C156" t="s">
        <v>203</v>
      </c>
      <c r="D156" t="s">
        <v>2513</v>
      </c>
      <c r="E156" t="s">
        <v>2514</v>
      </c>
      <c r="F156" t="s">
        <v>2515</v>
      </c>
      <c r="G156" t="s">
        <v>2404</v>
      </c>
      <c r="H156" t="s">
        <v>2404</v>
      </c>
      <c r="J156" s="19">
        <v>5875.6849315068494</v>
      </c>
      <c r="K156" s="19">
        <v>5719</v>
      </c>
      <c r="L156" t="s">
        <v>2283</v>
      </c>
    </row>
    <row r="157" spans="1:12" ht="14.5" customHeight="1" x14ac:dyDescent="0.35">
      <c r="A157" t="s">
        <v>2094</v>
      </c>
      <c r="B157" t="s">
        <v>202</v>
      </c>
      <c r="C157" t="s">
        <v>203</v>
      </c>
      <c r="D157" t="s">
        <v>2516</v>
      </c>
      <c r="E157" t="s">
        <v>2517</v>
      </c>
      <c r="F157" t="s">
        <v>2518</v>
      </c>
      <c r="G157" t="s">
        <v>2404</v>
      </c>
      <c r="H157" t="s">
        <v>2404</v>
      </c>
      <c r="J157" s="19">
        <v>5836.6438356164381</v>
      </c>
      <c r="K157" s="19">
        <v>5681</v>
      </c>
      <c r="L157" t="s">
        <v>2283</v>
      </c>
    </row>
    <row r="158" spans="1:12" ht="14.5" customHeight="1" x14ac:dyDescent="0.35">
      <c r="A158" t="s">
        <v>2094</v>
      </c>
      <c r="B158" t="s">
        <v>202</v>
      </c>
      <c r="C158" t="s">
        <v>203</v>
      </c>
      <c r="D158" t="s">
        <v>2519</v>
      </c>
      <c r="E158" t="s">
        <v>2520</v>
      </c>
      <c r="F158" t="s">
        <v>2521</v>
      </c>
      <c r="G158" t="s">
        <v>2404</v>
      </c>
      <c r="H158" t="s">
        <v>2404</v>
      </c>
      <c r="J158" s="19">
        <v>5471.9178082191784</v>
      </c>
      <c r="K158" s="19">
        <v>5326</v>
      </c>
      <c r="L158" t="s">
        <v>2283</v>
      </c>
    </row>
    <row r="159" spans="1:12" ht="14.5" customHeight="1" x14ac:dyDescent="0.35">
      <c r="A159" t="s">
        <v>2094</v>
      </c>
      <c r="B159" t="s">
        <v>202</v>
      </c>
      <c r="C159" t="s">
        <v>203</v>
      </c>
      <c r="D159" t="s">
        <v>2522</v>
      </c>
      <c r="E159" t="s">
        <v>2523</v>
      </c>
      <c r="F159" t="s">
        <v>2524</v>
      </c>
      <c r="G159" t="s">
        <v>2404</v>
      </c>
      <c r="H159" t="s">
        <v>2404</v>
      </c>
      <c r="J159" s="19">
        <v>5631.1643835616442</v>
      </c>
      <c r="K159" s="19">
        <v>5481</v>
      </c>
      <c r="L159" t="s">
        <v>2283</v>
      </c>
    </row>
    <row r="160" spans="1:12" ht="14.5" customHeight="1" x14ac:dyDescent="0.35">
      <c r="A160" t="s">
        <v>2094</v>
      </c>
      <c r="B160" t="s">
        <v>202</v>
      </c>
      <c r="C160" t="s">
        <v>203</v>
      </c>
      <c r="D160" t="s">
        <v>2525</v>
      </c>
      <c r="E160" t="s">
        <v>2526</v>
      </c>
      <c r="F160" t="s">
        <v>2527</v>
      </c>
      <c r="G160" t="s">
        <v>2404</v>
      </c>
      <c r="H160" t="s">
        <v>2404</v>
      </c>
      <c r="J160" s="19">
        <v>5266.4383561643835</v>
      </c>
      <c r="K160" s="19">
        <v>5126</v>
      </c>
      <c r="L160" t="s">
        <v>2283</v>
      </c>
    </row>
    <row r="161" spans="1:12" ht="14.5" customHeight="1" x14ac:dyDescent="0.35">
      <c r="A161" t="s">
        <v>2094</v>
      </c>
      <c r="B161" t="s">
        <v>202</v>
      </c>
      <c r="C161" t="s">
        <v>203</v>
      </c>
      <c r="D161" t="s">
        <v>2528</v>
      </c>
      <c r="E161" t="s">
        <v>2529</v>
      </c>
      <c r="F161" t="s">
        <v>2530</v>
      </c>
      <c r="G161" t="s">
        <v>2404</v>
      </c>
      <c r="H161" t="s">
        <v>2404</v>
      </c>
      <c r="J161" s="19">
        <v>6240.41095890411</v>
      </c>
      <c r="K161" s="19">
        <v>6074</v>
      </c>
      <c r="L161" t="s">
        <v>2283</v>
      </c>
    </row>
    <row r="162" spans="1:12" ht="14.5" customHeight="1" x14ac:dyDescent="0.35">
      <c r="A162" t="s">
        <v>2094</v>
      </c>
      <c r="B162" t="s">
        <v>202</v>
      </c>
      <c r="C162" t="s">
        <v>203</v>
      </c>
      <c r="D162" t="s">
        <v>2531</v>
      </c>
      <c r="E162" t="s">
        <v>2532</v>
      </c>
      <c r="F162" t="s">
        <v>2533</v>
      </c>
      <c r="G162" t="s">
        <v>2404</v>
      </c>
      <c r="H162" t="s">
        <v>2404</v>
      </c>
      <c r="J162" s="19">
        <v>5875.6849315068494</v>
      </c>
      <c r="K162" s="19">
        <v>5719</v>
      </c>
      <c r="L162" t="s">
        <v>2283</v>
      </c>
    </row>
    <row r="163" spans="1:12" ht="14.5" customHeight="1" x14ac:dyDescent="0.35">
      <c r="A163" t="s">
        <v>2094</v>
      </c>
      <c r="B163" t="s">
        <v>202</v>
      </c>
      <c r="C163" t="s">
        <v>203</v>
      </c>
      <c r="D163" t="s">
        <v>2534</v>
      </c>
      <c r="E163" t="s">
        <v>2535</v>
      </c>
      <c r="F163" t="s">
        <v>2536</v>
      </c>
      <c r="G163" t="s">
        <v>2404</v>
      </c>
      <c r="H163" t="s">
        <v>2404</v>
      </c>
      <c r="J163" s="19">
        <v>5836.6438356164381</v>
      </c>
      <c r="K163" s="19">
        <v>5681</v>
      </c>
      <c r="L163" t="s">
        <v>2283</v>
      </c>
    </row>
    <row r="164" spans="1:12" ht="14.5" customHeight="1" x14ac:dyDescent="0.35">
      <c r="A164" t="s">
        <v>2094</v>
      </c>
      <c r="B164" t="s">
        <v>202</v>
      </c>
      <c r="C164" t="s">
        <v>203</v>
      </c>
      <c r="D164" t="s">
        <v>2537</v>
      </c>
      <c r="E164" t="s">
        <v>2538</v>
      </c>
      <c r="F164" t="s">
        <v>2539</v>
      </c>
      <c r="G164" t="s">
        <v>2404</v>
      </c>
      <c r="H164" t="s">
        <v>2404</v>
      </c>
      <c r="J164" s="19">
        <v>5471.9178082191784</v>
      </c>
      <c r="K164" s="19">
        <v>5326</v>
      </c>
      <c r="L164" t="s">
        <v>2283</v>
      </c>
    </row>
    <row r="165" spans="1:12" ht="14.5" customHeight="1" x14ac:dyDescent="0.35">
      <c r="A165" t="s">
        <v>2094</v>
      </c>
      <c r="B165" t="s">
        <v>202</v>
      </c>
      <c r="C165" t="s">
        <v>203</v>
      </c>
      <c r="D165" t="s">
        <v>2540</v>
      </c>
      <c r="E165" t="s">
        <v>2541</v>
      </c>
      <c r="F165" t="s">
        <v>2542</v>
      </c>
      <c r="G165" t="s">
        <v>2404</v>
      </c>
      <c r="H165" t="s">
        <v>2404</v>
      </c>
      <c r="J165" s="19">
        <v>5631.1643835616442</v>
      </c>
      <c r="K165" s="19">
        <v>5481</v>
      </c>
      <c r="L165" t="s">
        <v>2283</v>
      </c>
    </row>
    <row r="166" spans="1:12" ht="14.5" customHeight="1" x14ac:dyDescent="0.35">
      <c r="A166" t="s">
        <v>2094</v>
      </c>
      <c r="B166" t="s">
        <v>202</v>
      </c>
      <c r="C166" t="s">
        <v>203</v>
      </c>
      <c r="D166" t="s">
        <v>2543</v>
      </c>
      <c r="E166" t="s">
        <v>2544</v>
      </c>
      <c r="F166" t="s">
        <v>2545</v>
      </c>
      <c r="G166" t="s">
        <v>2404</v>
      </c>
      <c r="H166" t="s">
        <v>2404</v>
      </c>
      <c r="J166" s="19">
        <v>5266.4383561643835</v>
      </c>
      <c r="K166" s="19">
        <v>5126</v>
      </c>
      <c r="L166" t="s">
        <v>2283</v>
      </c>
    </row>
    <row r="167" spans="1:12" ht="14.5" customHeight="1" x14ac:dyDescent="0.35">
      <c r="A167" t="s">
        <v>2094</v>
      </c>
      <c r="B167" t="s">
        <v>202</v>
      </c>
      <c r="C167" t="s">
        <v>203</v>
      </c>
      <c r="D167" t="s">
        <v>2546</v>
      </c>
      <c r="E167" t="s">
        <v>2547</v>
      </c>
      <c r="F167" t="s">
        <v>2548</v>
      </c>
      <c r="G167" t="s">
        <v>2404</v>
      </c>
      <c r="H167" t="s">
        <v>2404</v>
      </c>
      <c r="J167" s="19">
        <v>6240.41095890411</v>
      </c>
      <c r="K167" s="19">
        <v>6074</v>
      </c>
      <c r="L167" t="s">
        <v>2283</v>
      </c>
    </row>
    <row r="168" spans="1:12" ht="14.5" customHeight="1" x14ac:dyDescent="0.35">
      <c r="A168" t="s">
        <v>2094</v>
      </c>
      <c r="B168" t="s">
        <v>202</v>
      </c>
      <c r="C168" t="s">
        <v>203</v>
      </c>
      <c r="D168" t="s">
        <v>2549</v>
      </c>
      <c r="E168" t="s">
        <v>2550</v>
      </c>
      <c r="F168" t="s">
        <v>2551</v>
      </c>
      <c r="G168" t="s">
        <v>2404</v>
      </c>
      <c r="H168" t="s">
        <v>2404</v>
      </c>
      <c r="J168" s="19">
        <v>5875.6849315068494</v>
      </c>
      <c r="K168" s="19">
        <v>5719</v>
      </c>
      <c r="L168" t="s">
        <v>2283</v>
      </c>
    </row>
    <row r="169" spans="1:12" ht="14.5" customHeight="1" x14ac:dyDescent="0.35">
      <c r="A169" t="s">
        <v>2094</v>
      </c>
      <c r="B169" t="s">
        <v>202</v>
      </c>
      <c r="C169" t="s">
        <v>203</v>
      </c>
      <c r="D169" t="s">
        <v>2552</v>
      </c>
      <c r="E169" t="s">
        <v>2553</v>
      </c>
      <c r="F169" t="s">
        <v>2554</v>
      </c>
      <c r="G169" t="s">
        <v>2404</v>
      </c>
      <c r="H169" t="s">
        <v>2404</v>
      </c>
      <c r="J169" s="19">
        <v>5836.6438356164381</v>
      </c>
      <c r="K169" s="19">
        <v>5681</v>
      </c>
      <c r="L169" t="s">
        <v>2283</v>
      </c>
    </row>
    <row r="170" spans="1:12" ht="14.5" customHeight="1" x14ac:dyDescent="0.35">
      <c r="A170" t="s">
        <v>2094</v>
      </c>
      <c r="B170" t="s">
        <v>202</v>
      </c>
      <c r="C170" t="s">
        <v>203</v>
      </c>
      <c r="D170" t="s">
        <v>2555</v>
      </c>
      <c r="E170" t="s">
        <v>2556</v>
      </c>
      <c r="F170" t="s">
        <v>2557</v>
      </c>
      <c r="G170" t="s">
        <v>2404</v>
      </c>
      <c r="H170" t="s">
        <v>2404</v>
      </c>
      <c r="J170" s="19">
        <v>5471.9178082191784</v>
      </c>
      <c r="K170" s="19">
        <v>5326</v>
      </c>
      <c r="L170" t="s">
        <v>2283</v>
      </c>
    </row>
    <row r="171" spans="1:12" ht="14.5" customHeight="1" x14ac:dyDescent="0.35">
      <c r="A171" t="s">
        <v>2094</v>
      </c>
      <c r="B171" t="s">
        <v>202</v>
      </c>
      <c r="C171" t="s">
        <v>203</v>
      </c>
      <c r="D171" t="s">
        <v>2558</v>
      </c>
      <c r="E171" t="s">
        <v>2559</v>
      </c>
      <c r="F171" t="s">
        <v>2560</v>
      </c>
      <c r="G171" t="s">
        <v>2404</v>
      </c>
      <c r="H171" t="s">
        <v>2404</v>
      </c>
      <c r="J171" s="19">
        <v>5631.1643835616442</v>
      </c>
      <c r="K171" s="19">
        <v>5481</v>
      </c>
      <c r="L171" t="s">
        <v>2283</v>
      </c>
    </row>
    <row r="172" spans="1:12" ht="14.5" customHeight="1" x14ac:dyDescent="0.35">
      <c r="A172" t="s">
        <v>2094</v>
      </c>
      <c r="B172" t="s">
        <v>202</v>
      </c>
      <c r="C172" t="s">
        <v>203</v>
      </c>
      <c r="D172" t="s">
        <v>2561</v>
      </c>
      <c r="E172" t="s">
        <v>2562</v>
      </c>
      <c r="F172" t="s">
        <v>2563</v>
      </c>
      <c r="G172" t="s">
        <v>2404</v>
      </c>
      <c r="H172" t="s">
        <v>2404</v>
      </c>
      <c r="J172" s="19">
        <v>5266.4383561643835</v>
      </c>
      <c r="K172" s="19">
        <v>5126</v>
      </c>
      <c r="L172" t="s">
        <v>2283</v>
      </c>
    </row>
    <row r="173" spans="1:12" ht="14.5" customHeight="1" x14ac:dyDescent="0.35">
      <c r="A173" t="s">
        <v>2094</v>
      </c>
      <c r="B173" t="s">
        <v>202</v>
      </c>
      <c r="C173" t="s">
        <v>203</v>
      </c>
      <c r="D173" t="s">
        <v>2564</v>
      </c>
      <c r="E173" t="s">
        <v>2565</v>
      </c>
      <c r="F173" t="s">
        <v>2566</v>
      </c>
      <c r="G173" t="s">
        <v>2404</v>
      </c>
      <c r="H173" t="s">
        <v>2404</v>
      </c>
      <c r="J173" s="19">
        <v>5978.4246575342468</v>
      </c>
      <c r="K173" s="19">
        <v>5819</v>
      </c>
      <c r="L173" t="s">
        <v>2283</v>
      </c>
    </row>
    <row r="174" spans="1:12" ht="14.5" customHeight="1" x14ac:dyDescent="0.35">
      <c r="A174" t="s">
        <v>2094</v>
      </c>
      <c r="B174" t="s">
        <v>202</v>
      </c>
      <c r="C174" t="s">
        <v>203</v>
      </c>
      <c r="D174" t="s">
        <v>2567</v>
      </c>
      <c r="E174" t="s">
        <v>2568</v>
      </c>
      <c r="F174" t="s">
        <v>2569</v>
      </c>
      <c r="G174" t="s">
        <v>2404</v>
      </c>
      <c r="H174" t="s">
        <v>2404</v>
      </c>
      <c r="J174" s="19">
        <v>5613.6986301369861</v>
      </c>
      <c r="K174" s="19">
        <v>5464</v>
      </c>
      <c r="L174" t="s">
        <v>2283</v>
      </c>
    </row>
    <row r="175" spans="1:12" ht="14.5" customHeight="1" x14ac:dyDescent="0.35">
      <c r="A175" t="s">
        <v>2094</v>
      </c>
      <c r="B175" t="s">
        <v>202</v>
      </c>
      <c r="C175" t="s">
        <v>203</v>
      </c>
      <c r="D175" t="s">
        <v>2570</v>
      </c>
      <c r="E175" t="s">
        <v>2571</v>
      </c>
      <c r="F175" t="s">
        <v>2572</v>
      </c>
      <c r="G175" t="s">
        <v>2404</v>
      </c>
      <c r="H175" t="s">
        <v>2404</v>
      </c>
      <c r="J175" s="19">
        <v>5574.6575342465758</v>
      </c>
      <c r="K175" s="19">
        <v>5426</v>
      </c>
      <c r="L175" t="s">
        <v>2283</v>
      </c>
    </row>
    <row r="176" spans="1:12" ht="14.5" customHeight="1" x14ac:dyDescent="0.35">
      <c r="A176" t="s">
        <v>2094</v>
      </c>
      <c r="B176" t="s">
        <v>202</v>
      </c>
      <c r="C176" t="s">
        <v>203</v>
      </c>
      <c r="D176" t="s">
        <v>2573</v>
      </c>
      <c r="E176" t="s">
        <v>2574</v>
      </c>
      <c r="F176" t="s">
        <v>2575</v>
      </c>
      <c r="G176" t="s">
        <v>2404</v>
      </c>
      <c r="H176" t="s">
        <v>2404</v>
      </c>
      <c r="J176" s="19">
        <v>5209.9315068493152</v>
      </c>
      <c r="K176" s="19">
        <v>5071</v>
      </c>
      <c r="L176" t="s">
        <v>2283</v>
      </c>
    </row>
    <row r="177" spans="1:12" ht="14.5" customHeight="1" x14ac:dyDescent="0.35">
      <c r="A177" t="s">
        <v>2094</v>
      </c>
      <c r="B177" t="s">
        <v>202</v>
      </c>
      <c r="C177" t="s">
        <v>203</v>
      </c>
      <c r="D177" t="s">
        <v>2576</v>
      </c>
      <c r="E177" t="s">
        <v>2577</v>
      </c>
      <c r="F177" t="s">
        <v>2578</v>
      </c>
      <c r="G177" t="s">
        <v>2404</v>
      </c>
      <c r="H177" t="s">
        <v>2404</v>
      </c>
      <c r="J177" s="19">
        <v>5978.4246575342468</v>
      </c>
      <c r="K177" s="19">
        <v>5819</v>
      </c>
      <c r="L177" t="s">
        <v>2283</v>
      </c>
    </row>
    <row r="178" spans="1:12" ht="14.5" customHeight="1" x14ac:dyDescent="0.35">
      <c r="A178" t="s">
        <v>2094</v>
      </c>
      <c r="B178" t="s">
        <v>202</v>
      </c>
      <c r="C178" t="s">
        <v>203</v>
      </c>
      <c r="D178" t="s">
        <v>2579</v>
      </c>
      <c r="E178" t="s">
        <v>2580</v>
      </c>
      <c r="F178" t="s">
        <v>2581</v>
      </c>
      <c r="G178" t="s">
        <v>2404</v>
      </c>
      <c r="H178" t="s">
        <v>2404</v>
      </c>
      <c r="J178" s="19">
        <v>5613.6986301369861</v>
      </c>
      <c r="K178" s="19">
        <v>5464</v>
      </c>
      <c r="L178" t="s">
        <v>2283</v>
      </c>
    </row>
    <row r="179" spans="1:12" ht="14.5" customHeight="1" x14ac:dyDescent="0.35">
      <c r="A179" t="s">
        <v>2094</v>
      </c>
      <c r="B179" t="s">
        <v>202</v>
      </c>
      <c r="C179" t="s">
        <v>203</v>
      </c>
      <c r="D179" t="s">
        <v>2582</v>
      </c>
      <c r="E179" t="s">
        <v>2583</v>
      </c>
      <c r="F179" t="s">
        <v>2584</v>
      </c>
      <c r="G179" t="s">
        <v>2404</v>
      </c>
      <c r="H179" t="s">
        <v>2404</v>
      </c>
      <c r="J179" s="19">
        <v>5574.6575342465758</v>
      </c>
      <c r="K179" s="19">
        <v>5426</v>
      </c>
      <c r="L179" t="s">
        <v>2283</v>
      </c>
    </row>
    <row r="180" spans="1:12" ht="14.5" customHeight="1" x14ac:dyDescent="0.35">
      <c r="A180" t="s">
        <v>2094</v>
      </c>
      <c r="B180" t="s">
        <v>202</v>
      </c>
      <c r="C180" t="s">
        <v>203</v>
      </c>
      <c r="D180" t="s">
        <v>2585</v>
      </c>
      <c r="E180" t="s">
        <v>2586</v>
      </c>
      <c r="F180" t="s">
        <v>2587</v>
      </c>
      <c r="G180" t="s">
        <v>2404</v>
      </c>
      <c r="H180" t="s">
        <v>2404</v>
      </c>
      <c r="J180" s="19">
        <v>5209.9315068493152</v>
      </c>
      <c r="K180" s="19">
        <v>5071</v>
      </c>
      <c r="L180" t="s">
        <v>2283</v>
      </c>
    </row>
    <row r="181" spans="1:12" ht="14.5" customHeight="1" x14ac:dyDescent="0.35">
      <c r="A181" t="s">
        <v>2094</v>
      </c>
      <c r="B181" t="s">
        <v>202</v>
      </c>
      <c r="C181" t="s">
        <v>203</v>
      </c>
      <c r="D181" t="s">
        <v>2588</v>
      </c>
      <c r="E181" t="s">
        <v>2589</v>
      </c>
      <c r="F181" t="s">
        <v>2590</v>
      </c>
      <c r="G181" t="s">
        <v>2404</v>
      </c>
      <c r="H181" t="s">
        <v>2404</v>
      </c>
      <c r="J181" s="19">
        <v>5978.4246575342468</v>
      </c>
      <c r="K181" s="19">
        <v>5819</v>
      </c>
      <c r="L181" t="s">
        <v>2283</v>
      </c>
    </row>
    <row r="182" spans="1:12" ht="14.5" customHeight="1" x14ac:dyDescent="0.35">
      <c r="A182" t="s">
        <v>2094</v>
      </c>
      <c r="B182" t="s">
        <v>202</v>
      </c>
      <c r="C182" t="s">
        <v>203</v>
      </c>
      <c r="D182" t="s">
        <v>2591</v>
      </c>
      <c r="E182" t="s">
        <v>2592</v>
      </c>
      <c r="F182" t="s">
        <v>2593</v>
      </c>
      <c r="G182" t="s">
        <v>2404</v>
      </c>
      <c r="H182" t="s">
        <v>2404</v>
      </c>
      <c r="J182" s="19">
        <v>5613.6986301369861</v>
      </c>
      <c r="K182" s="19">
        <v>5464</v>
      </c>
      <c r="L182" t="s">
        <v>2283</v>
      </c>
    </row>
    <row r="183" spans="1:12" ht="14.5" customHeight="1" x14ac:dyDescent="0.35">
      <c r="A183" t="s">
        <v>2094</v>
      </c>
      <c r="B183" t="s">
        <v>202</v>
      </c>
      <c r="C183" t="s">
        <v>203</v>
      </c>
      <c r="D183" t="s">
        <v>2594</v>
      </c>
      <c r="E183" t="s">
        <v>2595</v>
      </c>
      <c r="F183" t="s">
        <v>2596</v>
      </c>
      <c r="G183" t="s">
        <v>2404</v>
      </c>
      <c r="H183" t="s">
        <v>2404</v>
      </c>
      <c r="J183" s="19">
        <v>5574.6575342465758</v>
      </c>
      <c r="K183" s="19">
        <v>5426</v>
      </c>
      <c r="L183" t="s">
        <v>2283</v>
      </c>
    </row>
    <row r="184" spans="1:12" ht="14.5" customHeight="1" x14ac:dyDescent="0.35">
      <c r="A184" t="s">
        <v>2094</v>
      </c>
      <c r="B184" t="s">
        <v>202</v>
      </c>
      <c r="C184" t="s">
        <v>203</v>
      </c>
      <c r="D184" t="s">
        <v>2597</v>
      </c>
      <c r="E184" t="s">
        <v>2598</v>
      </c>
      <c r="F184" t="s">
        <v>2599</v>
      </c>
      <c r="G184" t="s">
        <v>2404</v>
      </c>
      <c r="H184" t="s">
        <v>2404</v>
      </c>
      <c r="J184" s="19">
        <v>5209.9315068493152</v>
      </c>
      <c r="K184" s="19">
        <v>5071</v>
      </c>
      <c r="L184" t="s">
        <v>2283</v>
      </c>
    </row>
    <row r="185" spans="1:12" ht="14.5" customHeight="1" x14ac:dyDescent="0.35">
      <c r="A185" t="s">
        <v>2094</v>
      </c>
      <c r="B185" t="s">
        <v>202</v>
      </c>
      <c r="C185" t="s">
        <v>203</v>
      </c>
      <c r="D185" t="s">
        <v>2600</v>
      </c>
      <c r="E185" t="s">
        <v>2601</v>
      </c>
      <c r="F185" t="s">
        <v>2602</v>
      </c>
      <c r="G185" t="s">
        <v>2404</v>
      </c>
      <c r="H185" t="s">
        <v>2404</v>
      </c>
      <c r="J185" s="19">
        <v>4709.5890410958909</v>
      </c>
      <c r="K185" s="19">
        <v>4584</v>
      </c>
      <c r="L185" t="s">
        <v>2283</v>
      </c>
    </row>
    <row r="186" spans="1:12" ht="14.5" customHeight="1" x14ac:dyDescent="0.35">
      <c r="A186" t="s">
        <v>2094</v>
      </c>
      <c r="B186" t="s">
        <v>202</v>
      </c>
      <c r="C186" t="s">
        <v>203</v>
      </c>
      <c r="D186" t="s">
        <v>2603</v>
      </c>
      <c r="E186" t="s">
        <v>2604</v>
      </c>
      <c r="F186" t="s">
        <v>2605</v>
      </c>
      <c r="G186" t="s">
        <v>2404</v>
      </c>
      <c r="H186" t="s">
        <v>2404</v>
      </c>
      <c r="J186" s="19">
        <v>4344.8630136986303</v>
      </c>
      <c r="K186" s="19">
        <v>4229</v>
      </c>
      <c r="L186" t="s">
        <v>2283</v>
      </c>
    </row>
    <row r="187" spans="1:12" ht="14.5" customHeight="1" x14ac:dyDescent="0.35">
      <c r="A187" t="s">
        <v>2094</v>
      </c>
      <c r="B187" t="s">
        <v>202</v>
      </c>
      <c r="C187" t="s">
        <v>203</v>
      </c>
      <c r="D187" t="s">
        <v>2606</v>
      </c>
      <c r="E187" t="s">
        <v>2607</v>
      </c>
      <c r="F187" t="s">
        <v>2608</v>
      </c>
      <c r="G187" t="s">
        <v>2404</v>
      </c>
      <c r="H187" t="s">
        <v>2404</v>
      </c>
      <c r="J187" s="19">
        <v>4409.5890410958909</v>
      </c>
      <c r="K187" s="19">
        <v>4292</v>
      </c>
      <c r="L187" t="s">
        <v>2283</v>
      </c>
    </row>
    <row r="188" spans="1:12" ht="14.5" customHeight="1" x14ac:dyDescent="0.35">
      <c r="A188" t="s">
        <v>2094</v>
      </c>
      <c r="B188" t="s">
        <v>202</v>
      </c>
      <c r="C188" t="s">
        <v>203</v>
      </c>
      <c r="D188" t="s">
        <v>2609</v>
      </c>
      <c r="E188" t="s">
        <v>2610</v>
      </c>
      <c r="F188" t="s">
        <v>2611</v>
      </c>
      <c r="G188" t="s">
        <v>2404</v>
      </c>
      <c r="H188" t="s">
        <v>2404</v>
      </c>
      <c r="J188" s="19">
        <v>4196.9178082191784</v>
      </c>
      <c r="K188" s="19">
        <v>4085</v>
      </c>
      <c r="L188" t="s">
        <v>2283</v>
      </c>
    </row>
    <row r="189" spans="1:12" ht="14.5" customHeight="1" x14ac:dyDescent="0.35">
      <c r="A189" t="s">
        <v>2094</v>
      </c>
      <c r="B189" t="s">
        <v>202</v>
      </c>
      <c r="C189" t="s">
        <v>203</v>
      </c>
      <c r="D189" t="s">
        <v>2612</v>
      </c>
      <c r="E189" t="s">
        <v>2613</v>
      </c>
      <c r="F189" t="s">
        <v>2614</v>
      </c>
      <c r="G189" t="s">
        <v>2404</v>
      </c>
      <c r="H189" t="s">
        <v>2404</v>
      </c>
      <c r="J189" s="19">
        <v>3832.1917808219177</v>
      </c>
      <c r="K189" s="19">
        <v>3730</v>
      </c>
      <c r="L189" t="s">
        <v>2283</v>
      </c>
    </row>
    <row r="190" spans="1:12" ht="14.5" customHeight="1" x14ac:dyDescent="0.35">
      <c r="A190" t="s">
        <v>2094</v>
      </c>
      <c r="B190" t="s">
        <v>202</v>
      </c>
      <c r="C190" t="s">
        <v>203</v>
      </c>
      <c r="D190" t="s">
        <v>2615</v>
      </c>
      <c r="E190" t="s">
        <v>2616</v>
      </c>
      <c r="F190" t="s">
        <v>2617</v>
      </c>
      <c r="G190" t="s">
        <v>2404</v>
      </c>
      <c r="H190" t="s">
        <v>2404</v>
      </c>
      <c r="J190" s="19">
        <v>4504.1095890410961</v>
      </c>
      <c r="K190" s="19">
        <v>4384</v>
      </c>
      <c r="L190" t="s">
        <v>2283</v>
      </c>
    </row>
    <row r="191" spans="1:12" ht="14.5" customHeight="1" x14ac:dyDescent="0.35">
      <c r="A191" t="s">
        <v>2094</v>
      </c>
      <c r="B191" t="s">
        <v>202</v>
      </c>
      <c r="C191" t="s">
        <v>203</v>
      </c>
      <c r="D191" t="s">
        <v>2618</v>
      </c>
      <c r="E191" t="s">
        <v>2619</v>
      </c>
      <c r="F191" t="s">
        <v>2620</v>
      </c>
      <c r="G191" t="s">
        <v>2404</v>
      </c>
      <c r="H191" t="s">
        <v>2404</v>
      </c>
      <c r="J191" s="19">
        <v>4139.3835616438355</v>
      </c>
      <c r="K191" s="19">
        <v>4029</v>
      </c>
      <c r="L191" t="s">
        <v>2283</v>
      </c>
    </row>
    <row r="192" spans="1:12" ht="14.5" customHeight="1" x14ac:dyDescent="0.35">
      <c r="A192" t="s">
        <v>2094</v>
      </c>
      <c r="B192" t="s">
        <v>202</v>
      </c>
      <c r="C192" t="s">
        <v>203</v>
      </c>
      <c r="D192" t="s">
        <v>2621</v>
      </c>
      <c r="E192" t="s">
        <v>2622</v>
      </c>
      <c r="F192" t="s">
        <v>2623</v>
      </c>
      <c r="G192" t="s">
        <v>2404</v>
      </c>
      <c r="H192" t="s">
        <v>2404</v>
      </c>
      <c r="J192" s="19">
        <v>4204.1095890410961</v>
      </c>
      <c r="K192" s="19">
        <v>4092</v>
      </c>
      <c r="L192" t="s">
        <v>2283</v>
      </c>
    </row>
    <row r="193" spans="1:12" ht="14.5" customHeight="1" x14ac:dyDescent="0.35">
      <c r="A193" t="s">
        <v>2094</v>
      </c>
      <c r="B193" t="s">
        <v>202</v>
      </c>
      <c r="C193" t="s">
        <v>203</v>
      </c>
      <c r="D193" t="s">
        <v>2624</v>
      </c>
      <c r="E193" t="s">
        <v>2625</v>
      </c>
      <c r="F193" t="s">
        <v>2626</v>
      </c>
      <c r="G193" t="s">
        <v>2404</v>
      </c>
      <c r="H193" t="s">
        <v>2404</v>
      </c>
      <c r="J193" s="19">
        <v>3991.4383561643835</v>
      </c>
      <c r="K193" s="19">
        <v>3885</v>
      </c>
      <c r="L193" t="s">
        <v>2283</v>
      </c>
    </row>
    <row r="194" spans="1:12" ht="14.5" customHeight="1" x14ac:dyDescent="0.35">
      <c r="A194" t="s">
        <v>2094</v>
      </c>
      <c r="B194" t="s">
        <v>202</v>
      </c>
      <c r="C194" t="s">
        <v>203</v>
      </c>
      <c r="D194" t="s">
        <v>2627</v>
      </c>
      <c r="E194" t="s">
        <v>2628</v>
      </c>
      <c r="F194" t="s">
        <v>2629</v>
      </c>
      <c r="G194" t="s">
        <v>2404</v>
      </c>
      <c r="H194" t="s">
        <v>2404</v>
      </c>
      <c r="J194" s="19">
        <v>3901.027397260274</v>
      </c>
      <c r="K194" s="19">
        <v>3797</v>
      </c>
      <c r="L194" t="s">
        <v>2283</v>
      </c>
    </row>
    <row r="195" spans="1:12" ht="14.5" customHeight="1" x14ac:dyDescent="0.35">
      <c r="A195" t="s">
        <v>2094</v>
      </c>
      <c r="B195" t="s">
        <v>202</v>
      </c>
      <c r="C195" t="s">
        <v>203</v>
      </c>
      <c r="D195" t="s">
        <v>2630</v>
      </c>
      <c r="E195" t="s">
        <v>2631</v>
      </c>
      <c r="F195" t="s">
        <v>2632</v>
      </c>
      <c r="G195" t="s">
        <v>2404</v>
      </c>
      <c r="H195" t="s">
        <v>2404</v>
      </c>
      <c r="J195" s="19">
        <v>3626.7123287671234</v>
      </c>
      <c r="K195" s="19">
        <v>3530</v>
      </c>
      <c r="L195" t="s">
        <v>2283</v>
      </c>
    </row>
    <row r="196" spans="1:12" ht="14.5" customHeight="1" x14ac:dyDescent="0.35">
      <c r="A196" t="s">
        <v>2094</v>
      </c>
      <c r="B196" t="s">
        <v>202</v>
      </c>
      <c r="C196" t="s">
        <v>203</v>
      </c>
      <c r="D196" t="s">
        <v>2633</v>
      </c>
      <c r="E196" t="s">
        <v>2634</v>
      </c>
      <c r="F196" t="s">
        <v>2635</v>
      </c>
      <c r="G196" t="s">
        <v>2404</v>
      </c>
      <c r="H196" t="s">
        <v>2404</v>
      </c>
      <c r="J196" s="19">
        <v>6600</v>
      </c>
      <c r="K196" s="19">
        <v>6424</v>
      </c>
      <c r="L196" t="s">
        <v>2283</v>
      </c>
    </row>
    <row r="197" spans="1:12" ht="14.5" customHeight="1" x14ac:dyDescent="0.35">
      <c r="A197" t="s">
        <v>2094</v>
      </c>
      <c r="B197" t="s">
        <v>202</v>
      </c>
      <c r="C197" t="s">
        <v>203</v>
      </c>
      <c r="D197" t="s">
        <v>2636</v>
      </c>
      <c r="E197" t="s">
        <v>2637</v>
      </c>
      <c r="F197" t="s">
        <v>2638</v>
      </c>
      <c r="G197" t="s">
        <v>2404</v>
      </c>
      <c r="H197" t="s">
        <v>2404</v>
      </c>
      <c r="J197" s="19">
        <v>6291.7808219178087</v>
      </c>
      <c r="K197" s="19">
        <v>6124</v>
      </c>
      <c r="L197" t="s">
        <v>2283</v>
      </c>
    </row>
    <row r="198" spans="1:12" ht="14.5" customHeight="1" x14ac:dyDescent="0.35">
      <c r="A198" t="s">
        <v>2094</v>
      </c>
      <c r="B198" t="s">
        <v>202</v>
      </c>
      <c r="C198" t="s">
        <v>203</v>
      </c>
      <c r="D198" t="s">
        <v>2639</v>
      </c>
      <c r="E198" t="s">
        <v>2640</v>
      </c>
      <c r="F198" t="s">
        <v>2641</v>
      </c>
      <c r="G198" t="s">
        <v>2404</v>
      </c>
      <c r="H198" t="s">
        <v>2404</v>
      </c>
      <c r="J198" s="19">
        <v>6485.9589041095896</v>
      </c>
      <c r="K198" s="19">
        <v>6313</v>
      </c>
      <c r="L198" t="s">
        <v>2283</v>
      </c>
    </row>
    <row r="199" spans="1:12" ht="14.5" customHeight="1" x14ac:dyDescent="0.35">
      <c r="A199" t="s">
        <v>2094</v>
      </c>
      <c r="B199" t="s">
        <v>202</v>
      </c>
      <c r="C199" t="s">
        <v>203</v>
      </c>
      <c r="D199" t="s">
        <v>2642</v>
      </c>
      <c r="E199" t="s">
        <v>2643</v>
      </c>
      <c r="F199" t="s">
        <v>2644</v>
      </c>
      <c r="G199" t="s">
        <v>2404</v>
      </c>
      <c r="H199" t="s">
        <v>2404</v>
      </c>
      <c r="J199" s="19">
        <v>6380.1369863013697</v>
      </c>
      <c r="K199" s="19">
        <v>6210</v>
      </c>
      <c r="L199" t="s">
        <v>2283</v>
      </c>
    </row>
    <row r="200" spans="1:12" ht="14.5" customHeight="1" x14ac:dyDescent="0.35">
      <c r="A200" t="s">
        <v>2094</v>
      </c>
      <c r="B200" t="s">
        <v>202</v>
      </c>
      <c r="C200" t="s">
        <v>203</v>
      </c>
      <c r="D200" t="s">
        <v>2645</v>
      </c>
      <c r="E200" t="s">
        <v>2646</v>
      </c>
      <c r="F200" t="s">
        <v>2647</v>
      </c>
      <c r="G200" t="s">
        <v>2404</v>
      </c>
      <c r="H200" t="s">
        <v>2404</v>
      </c>
      <c r="J200" s="19">
        <v>6181.8493150684935</v>
      </c>
      <c r="K200" s="19">
        <v>6017</v>
      </c>
      <c r="L200" t="s">
        <v>2283</v>
      </c>
    </row>
    <row r="201" spans="1:12" ht="14.5" customHeight="1" x14ac:dyDescent="0.35">
      <c r="A201" t="s">
        <v>2094</v>
      </c>
      <c r="B201" t="s">
        <v>202</v>
      </c>
      <c r="C201" t="s">
        <v>203</v>
      </c>
      <c r="D201" t="s">
        <v>2648</v>
      </c>
      <c r="E201" t="s">
        <v>2649</v>
      </c>
      <c r="F201" t="s">
        <v>2650</v>
      </c>
      <c r="G201" t="s">
        <v>2404</v>
      </c>
      <c r="H201" t="s">
        <v>2404</v>
      </c>
      <c r="J201" s="19">
        <v>6387.3287671232874</v>
      </c>
      <c r="K201" s="19">
        <v>6217</v>
      </c>
      <c r="L201" t="s">
        <v>2283</v>
      </c>
    </row>
    <row r="202" spans="1:12" ht="14.5" customHeight="1" x14ac:dyDescent="0.35">
      <c r="A202" t="s">
        <v>2094</v>
      </c>
      <c r="B202" t="s">
        <v>202</v>
      </c>
      <c r="C202" t="s">
        <v>203</v>
      </c>
      <c r="D202" t="s">
        <v>2651</v>
      </c>
      <c r="E202" t="s">
        <v>2652</v>
      </c>
      <c r="F202" t="s">
        <v>2653</v>
      </c>
      <c r="G202" t="s">
        <v>2404</v>
      </c>
      <c r="H202" t="s">
        <v>2404</v>
      </c>
      <c r="J202" s="19">
        <v>6079.1095890410961</v>
      </c>
      <c r="K202" s="19">
        <v>5917</v>
      </c>
      <c r="L202" t="s">
        <v>2283</v>
      </c>
    </row>
    <row r="203" spans="1:12" ht="14.5" customHeight="1" x14ac:dyDescent="0.35">
      <c r="A203" t="s">
        <v>2094</v>
      </c>
      <c r="B203" t="s">
        <v>202</v>
      </c>
      <c r="C203" t="s">
        <v>203</v>
      </c>
      <c r="D203" t="s">
        <v>2654</v>
      </c>
      <c r="E203" t="s">
        <v>2655</v>
      </c>
      <c r="F203" t="s">
        <v>2656</v>
      </c>
      <c r="G203" t="s">
        <v>2404</v>
      </c>
      <c r="H203" t="s">
        <v>2404</v>
      </c>
      <c r="J203" s="19">
        <v>6273.2876712328771</v>
      </c>
      <c r="K203" s="19">
        <v>6106</v>
      </c>
      <c r="L203" t="s">
        <v>2283</v>
      </c>
    </row>
    <row r="204" spans="1:12" ht="14.5" customHeight="1" x14ac:dyDescent="0.35">
      <c r="A204" t="s">
        <v>2094</v>
      </c>
      <c r="B204" t="s">
        <v>202</v>
      </c>
      <c r="C204" t="s">
        <v>203</v>
      </c>
      <c r="D204" t="s">
        <v>2657</v>
      </c>
      <c r="E204" t="s">
        <v>2658</v>
      </c>
      <c r="F204" t="s">
        <v>2659</v>
      </c>
      <c r="G204" t="s">
        <v>2404</v>
      </c>
      <c r="H204" t="s">
        <v>2404</v>
      </c>
      <c r="J204" s="19">
        <v>6167.465753424658</v>
      </c>
      <c r="K204" s="19">
        <v>6003</v>
      </c>
      <c r="L204" t="s">
        <v>2283</v>
      </c>
    </row>
    <row r="205" spans="1:12" ht="14.5" customHeight="1" x14ac:dyDescent="0.35">
      <c r="A205" t="s">
        <v>2094</v>
      </c>
      <c r="B205" t="s">
        <v>202</v>
      </c>
      <c r="C205" t="s">
        <v>203</v>
      </c>
      <c r="D205" t="s">
        <v>2660</v>
      </c>
      <c r="E205" t="s">
        <v>2661</v>
      </c>
      <c r="F205" t="s">
        <v>2662</v>
      </c>
      <c r="G205" t="s">
        <v>2404</v>
      </c>
      <c r="H205" t="s">
        <v>2404</v>
      </c>
      <c r="J205" s="19">
        <v>6022.6027397260277</v>
      </c>
      <c r="K205" s="19">
        <v>5862</v>
      </c>
      <c r="L205" t="s">
        <v>2283</v>
      </c>
    </row>
    <row r="206" spans="1:12" ht="14.5" customHeight="1" x14ac:dyDescent="0.35">
      <c r="A206" t="s">
        <v>2094</v>
      </c>
      <c r="B206" t="s">
        <v>202</v>
      </c>
      <c r="C206" t="s">
        <v>203</v>
      </c>
      <c r="D206" t="s">
        <v>2663</v>
      </c>
      <c r="E206" t="s">
        <v>2664</v>
      </c>
      <c r="F206" t="s">
        <v>2665</v>
      </c>
      <c r="G206" t="s">
        <v>2404</v>
      </c>
      <c r="H206" t="s">
        <v>2404</v>
      </c>
      <c r="J206" s="19">
        <v>5714.3835616438355</v>
      </c>
      <c r="K206" s="19">
        <v>5562</v>
      </c>
      <c r="L206" t="s">
        <v>2283</v>
      </c>
    </row>
    <row r="207" spans="1:12" ht="14.5" customHeight="1" x14ac:dyDescent="0.35">
      <c r="A207" t="s">
        <v>2094</v>
      </c>
      <c r="B207" t="s">
        <v>202</v>
      </c>
      <c r="C207" t="s">
        <v>203</v>
      </c>
      <c r="D207" t="s">
        <v>2666</v>
      </c>
      <c r="E207" t="s">
        <v>2667</v>
      </c>
      <c r="F207" t="s">
        <v>2668</v>
      </c>
      <c r="G207" t="s">
        <v>2404</v>
      </c>
      <c r="H207" t="s">
        <v>2404</v>
      </c>
      <c r="J207" s="19">
        <v>5908.5616438356165</v>
      </c>
      <c r="K207" s="19">
        <v>5751</v>
      </c>
      <c r="L207" t="s">
        <v>2283</v>
      </c>
    </row>
    <row r="208" spans="1:12" ht="14.5" customHeight="1" x14ac:dyDescent="0.35">
      <c r="A208" t="s">
        <v>2094</v>
      </c>
      <c r="B208" t="s">
        <v>202</v>
      </c>
      <c r="C208" t="s">
        <v>203</v>
      </c>
      <c r="D208" t="s">
        <v>2669</v>
      </c>
      <c r="E208" t="s">
        <v>2670</v>
      </c>
      <c r="F208" t="s">
        <v>2671</v>
      </c>
      <c r="G208" t="s">
        <v>2404</v>
      </c>
      <c r="H208" t="s">
        <v>2404</v>
      </c>
      <c r="J208" s="19">
        <v>5969.178082191781</v>
      </c>
      <c r="K208" s="19">
        <v>5810</v>
      </c>
      <c r="L208" t="s">
        <v>2283</v>
      </c>
    </row>
    <row r="209" spans="1:12" ht="14.5" customHeight="1" x14ac:dyDescent="0.35">
      <c r="A209" t="s">
        <v>2094</v>
      </c>
      <c r="B209" t="s">
        <v>202</v>
      </c>
      <c r="C209" t="s">
        <v>203</v>
      </c>
      <c r="D209" t="s">
        <v>2672</v>
      </c>
      <c r="E209" t="s">
        <v>2673</v>
      </c>
      <c r="F209" t="s">
        <v>2674</v>
      </c>
      <c r="G209" t="s">
        <v>2404</v>
      </c>
      <c r="H209" t="s">
        <v>2404</v>
      </c>
      <c r="J209" s="19">
        <v>5802.7397260273974</v>
      </c>
      <c r="K209" s="19">
        <v>5648</v>
      </c>
      <c r="L209" t="s">
        <v>2283</v>
      </c>
    </row>
    <row r="210" spans="1:12" ht="14.5" customHeight="1" x14ac:dyDescent="0.35">
      <c r="A210" t="s">
        <v>2094</v>
      </c>
      <c r="B210" t="s">
        <v>202</v>
      </c>
      <c r="C210" t="s">
        <v>203</v>
      </c>
      <c r="D210" t="s">
        <v>2675</v>
      </c>
      <c r="E210" t="s">
        <v>2676</v>
      </c>
      <c r="F210" t="s">
        <v>2677</v>
      </c>
      <c r="G210" t="s">
        <v>2404</v>
      </c>
      <c r="H210" t="s">
        <v>2404</v>
      </c>
      <c r="J210" s="19">
        <v>5604.4520547945203</v>
      </c>
      <c r="K210" s="19">
        <v>5455</v>
      </c>
      <c r="L210" t="s">
        <v>2283</v>
      </c>
    </row>
    <row r="211" spans="1:12" ht="14.5" customHeight="1" x14ac:dyDescent="0.35">
      <c r="A211" t="s">
        <v>2094</v>
      </c>
      <c r="B211" t="s">
        <v>202</v>
      </c>
      <c r="C211" t="s">
        <v>203</v>
      </c>
      <c r="D211" t="s">
        <v>2678</v>
      </c>
      <c r="E211" t="s">
        <v>2679</v>
      </c>
      <c r="F211" t="s">
        <v>2680</v>
      </c>
      <c r="G211" t="s">
        <v>2404</v>
      </c>
      <c r="H211" t="s">
        <v>2404</v>
      </c>
      <c r="J211" s="19">
        <v>6600</v>
      </c>
      <c r="K211" s="19">
        <v>6424</v>
      </c>
      <c r="L211" t="s">
        <v>2283</v>
      </c>
    </row>
    <row r="212" spans="1:12" ht="14.5" customHeight="1" x14ac:dyDescent="0.35">
      <c r="A212" t="s">
        <v>2094</v>
      </c>
      <c r="B212" t="s">
        <v>202</v>
      </c>
      <c r="C212" t="s">
        <v>203</v>
      </c>
      <c r="D212" t="s">
        <v>2681</v>
      </c>
      <c r="E212" t="s">
        <v>2682</v>
      </c>
      <c r="F212" t="s">
        <v>2683</v>
      </c>
      <c r="G212" t="s">
        <v>2404</v>
      </c>
      <c r="H212" t="s">
        <v>2404</v>
      </c>
      <c r="J212" s="19">
        <v>6485.9589041095896</v>
      </c>
      <c r="K212" s="19">
        <v>6313</v>
      </c>
      <c r="L212" t="s">
        <v>2283</v>
      </c>
    </row>
    <row r="213" spans="1:12" ht="14.5" customHeight="1" x14ac:dyDescent="0.35">
      <c r="A213" t="s">
        <v>2094</v>
      </c>
      <c r="B213" t="s">
        <v>202</v>
      </c>
      <c r="C213" t="s">
        <v>203</v>
      </c>
      <c r="D213" t="s">
        <v>2684</v>
      </c>
      <c r="E213" t="s">
        <v>2685</v>
      </c>
      <c r="F213" t="s">
        <v>2686</v>
      </c>
      <c r="G213" t="s">
        <v>2404</v>
      </c>
      <c r="H213" t="s">
        <v>2404</v>
      </c>
      <c r="J213" s="19">
        <v>6291.7808219178087</v>
      </c>
      <c r="K213" s="19">
        <v>6124</v>
      </c>
      <c r="L213" t="s">
        <v>2283</v>
      </c>
    </row>
    <row r="214" spans="1:12" ht="14.5" customHeight="1" x14ac:dyDescent="0.35">
      <c r="A214" t="s">
        <v>2094</v>
      </c>
      <c r="B214" t="s">
        <v>202</v>
      </c>
      <c r="C214" t="s">
        <v>203</v>
      </c>
      <c r="D214" t="s">
        <v>2687</v>
      </c>
      <c r="E214" t="s">
        <v>2688</v>
      </c>
      <c r="F214" t="s">
        <v>2689</v>
      </c>
      <c r="G214" t="s">
        <v>2404</v>
      </c>
      <c r="H214" t="s">
        <v>2404</v>
      </c>
      <c r="J214" s="19">
        <v>6380.1369863013697</v>
      </c>
      <c r="K214" s="19">
        <v>6210</v>
      </c>
      <c r="L214" t="s">
        <v>2283</v>
      </c>
    </row>
    <row r="215" spans="1:12" ht="14.5" customHeight="1" x14ac:dyDescent="0.35">
      <c r="A215" t="s">
        <v>2094</v>
      </c>
      <c r="B215" t="s">
        <v>202</v>
      </c>
      <c r="C215" t="s">
        <v>203</v>
      </c>
      <c r="D215" t="s">
        <v>2690</v>
      </c>
      <c r="E215" t="s">
        <v>2691</v>
      </c>
      <c r="F215" t="s">
        <v>2692</v>
      </c>
      <c r="G215" t="s">
        <v>2404</v>
      </c>
      <c r="H215" t="s">
        <v>2404</v>
      </c>
      <c r="J215" s="19">
        <v>6181.8493150684935</v>
      </c>
      <c r="K215" s="19">
        <v>6017</v>
      </c>
      <c r="L215" t="s">
        <v>2283</v>
      </c>
    </row>
    <row r="216" spans="1:12" ht="14.5" customHeight="1" x14ac:dyDescent="0.35">
      <c r="A216" t="s">
        <v>2094</v>
      </c>
      <c r="B216" t="s">
        <v>202</v>
      </c>
      <c r="C216" t="s">
        <v>203</v>
      </c>
      <c r="D216" t="s">
        <v>2693</v>
      </c>
      <c r="E216" t="s">
        <v>2694</v>
      </c>
      <c r="F216" t="s">
        <v>2695</v>
      </c>
      <c r="G216" t="s">
        <v>2404</v>
      </c>
      <c r="H216" t="s">
        <v>2404</v>
      </c>
      <c r="J216" s="19">
        <v>6387.3287671232874</v>
      </c>
      <c r="K216" s="19">
        <v>6217</v>
      </c>
      <c r="L216" t="s">
        <v>2283</v>
      </c>
    </row>
    <row r="217" spans="1:12" ht="14.5" customHeight="1" x14ac:dyDescent="0.35">
      <c r="A217" t="s">
        <v>2094</v>
      </c>
      <c r="B217" t="s">
        <v>202</v>
      </c>
      <c r="C217" t="s">
        <v>203</v>
      </c>
      <c r="D217" t="s">
        <v>2696</v>
      </c>
      <c r="E217" t="s">
        <v>2697</v>
      </c>
      <c r="F217" t="s">
        <v>2698</v>
      </c>
      <c r="G217" t="s">
        <v>2404</v>
      </c>
      <c r="H217" t="s">
        <v>2404</v>
      </c>
      <c r="J217" s="19">
        <v>6079.1095890410961</v>
      </c>
      <c r="K217" s="19">
        <v>5917</v>
      </c>
      <c r="L217" t="s">
        <v>2283</v>
      </c>
    </row>
    <row r="218" spans="1:12" ht="14.5" customHeight="1" x14ac:dyDescent="0.35">
      <c r="A218" t="s">
        <v>2094</v>
      </c>
      <c r="B218" t="s">
        <v>202</v>
      </c>
      <c r="C218" t="s">
        <v>203</v>
      </c>
      <c r="D218" t="s">
        <v>2699</v>
      </c>
      <c r="E218" t="s">
        <v>2700</v>
      </c>
      <c r="F218" t="s">
        <v>2701</v>
      </c>
      <c r="G218" t="s">
        <v>2404</v>
      </c>
      <c r="H218" t="s">
        <v>2404</v>
      </c>
      <c r="J218" s="19">
        <v>6273.2876712328771</v>
      </c>
      <c r="K218" s="19">
        <v>6106</v>
      </c>
      <c r="L218" t="s">
        <v>2283</v>
      </c>
    </row>
    <row r="219" spans="1:12" ht="14.5" customHeight="1" x14ac:dyDescent="0.35">
      <c r="A219" t="s">
        <v>2094</v>
      </c>
      <c r="B219" t="s">
        <v>202</v>
      </c>
      <c r="C219" t="s">
        <v>203</v>
      </c>
      <c r="D219" t="s">
        <v>2702</v>
      </c>
      <c r="E219" t="s">
        <v>2703</v>
      </c>
      <c r="F219" t="s">
        <v>2704</v>
      </c>
      <c r="G219" t="s">
        <v>2404</v>
      </c>
      <c r="H219" t="s">
        <v>2404</v>
      </c>
      <c r="J219" s="19">
        <v>6167.465753424658</v>
      </c>
      <c r="K219" s="19">
        <v>6003</v>
      </c>
      <c r="L219" t="s">
        <v>2283</v>
      </c>
    </row>
    <row r="220" spans="1:12" ht="14.5" customHeight="1" x14ac:dyDescent="0.35">
      <c r="A220" t="s">
        <v>2094</v>
      </c>
      <c r="B220" t="s">
        <v>202</v>
      </c>
      <c r="C220" t="s">
        <v>203</v>
      </c>
      <c r="D220" t="s">
        <v>2705</v>
      </c>
      <c r="E220" t="s">
        <v>2706</v>
      </c>
      <c r="F220" t="s">
        <v>2707</v>
      </c>
      <c r="G220" t="s">
        <v>2404</v>
      </c>
      <c r="H220" t="s">
        <v>2404</v>
      </c>
      <c r="J220" s="19">
        <v>6022.6027397260277</v>
      </c>
      <c r="K220" s="19">
        <v>5862</v>
      </c>
      <c r="L220" t="s">
        <v>2283</v>
      </c>
    </row>
    <row r="221" spans="1:12" ht="14.5" customHeight="1" x14ac:dyDescent="0.35">
      <c r="A221" t="s">
        <v>2094</v>
      </c>
      <c r="B221" t="s">
        <v>202</v>
      </c>
      <c r="C221" t="s">
        <v>203</v>
      </c>
      <c r="D221" t="s">
        <v>2708</v>
      </c>
      <c r="E221" t="s">
        <v>2709</v>
      </c>
      <c r="F221" t="s">
        <v>2710</v>
      </c>
      <c r="G221" t="s">
        <v>2404</v>
      </c>
      <c r="H221" t="s">
        <v>2404</v>
      </c>
      <c r="J221" s="19">
        <v>5714.3835616438355</v>
      </c>
      <c r="K221" s="19">
        <v>5562</v>
      </c>
      <c r="L221" t="s">
        <v>2283</v>
      </c>
    </row>
    <row r="222" spans="1:12" ht="14.5" customHeight="1" x14ac:dyDescent="0.35">
      <c r="A222" t="s">
        <v>2094</v>
      </c>
      <c r="B222" t="s">
        <v>202</v>
      </c>
      <c r="C222" t="s">
        <v>203</v>
      </c>
      <c r="D222" t="s">
        <v>2711</v>
      </c>
      <c r="E222" t="s">
        <v>2712</v>
      </c>
      <c r="F222" t="s">
        <v>2713</v>
      </c>
      <c r="G222" t="s">
        <v>2404</v>
      </c>
      <c r="H222" t="s">
        <v>2404</v>
      </c>
      <c r="J222" s="19">
        <v>5908.5616438356165</v>
      </c>
      <c r="K222" s="19">
        <v>5751</v>
      </c>
      <c r="L222" t="s">
        <v>2283</v>
      </c>
    </row>
    <row r="223" spans="1:12" ht="14.5" customHeight="1" x14ac:dyDescent="0.35">
      <c r="A223" t="s">
        <v>2094</v>
      </c>
      <c r="B223" t="s">
        <v>202</v>
      </c>
      <c r="C223" t="s">
        <v>203</v>
      </c>
      <c r="D223" t="s">
        <v>2714</v>
      </c>
      <c r="E223" t="s">
        <v>2715</v>
      </c>
      <c r="F223" t="s">
        <v>2716</v>
      </c>
      <c r="G223" t="s">
        <v>2404</v>
      </c>
      <c r="H223" t="s">
        <v>2404</v>
      </c>
      <c r="J223" s="19">
        <v>5969.178082191781</v>
      </c>
      <c r="K223" s="19">
        <v>5810</v>
      </c>
      <c r="L223" t="s">
        <v>2283</v>
      </c>
    </row>
    <row r="224" spans="1:12" ht="14.5" customHeight="1" x14ac:dyDescent="0.35">
      <c r="A224" t="s">
        <v>2094</v>
      </c>
      <c r="B224" t="s">
        <v>202</v>
      </c>
      <c r="C224" t="s">
        <v>203</v>
      </c>
      <c r="D224" t="s">
        <v>2717</v>
      </c>
      <c r="E224" t="s">
        <v>2718</v>
      </c>
      <c r="F224" t="s">
        <v>2719</v>
      </c>
      <c r="G224" t="s">
        <v>2404</v>
      </c>
      <c r="H224" t="s">
        <v>2404</v>
      </c>
      <c r="J224" s="19">
        <v>5802.7397260273974</v>
      </c>
      <c r="K224" s="19">
        <v>5648</v>
      </c>
      <c r="L224" t="s">
        <v>2283</v>
      </c>
    </row>
    <row r="225" spans="1:12" ht="14.5" customHeight="1" x14ac:dyDescent="0.35">
      <c r="A225" t="s">
        <v>2094</v>
      </c>
      <c r="B225" t="s">
        <v>202</v>
      </c>
      <c r="C225" t="s">
        <v>203</v>
      </c>
      <c r="D225" t="s">
        <v>2720</v>
      </c>
      <c r="E225" t="s">
        <v>2721</v>
      </c>
      <c r="F225" t="s">
        <v>2722</v>
      </c>
      <c r="G225" t="s">
        <v>2404</v>
      </c>
      <c r="H225" t="s">
        <v>2404</v>
      </c>
      <c r="J225" s="19">
        <v>5604.4520547945203</v>
      </c>
      <c r="K225" s="19">
        <v>5455</v>
      </c>
      <c r="L225" t="s">
        <v>2283</v>
      </c>
    </row>
    <row r="226" spans="1:12" ht="14.5" customHeight="1" x14ac:dyDescent="0.35">
      <c r="A226" t="s">
        <v>2094</v>
      </c>
      <c r="B226" t="s">
        <v>202</v>
      </c>
      <c r="C226" t="s">
        <v>203</v>
      </c>
      <c r="D226" t="s">
        <v>2723</v>
      </c>
      <c r="E226" t="s">
        <v>2724</v>
      </c>
      <c r="F226" t="s">
        <v>2725</v>
      </c>
      <c r="G226" t="s">
        <v>2404</v>
      </c>
      <c r="H226" t="s">
        <v>2404</v>
      </c>
      <c r="J226" s="19">
        <v>6600</v>
      </c>
      <c r="K226" s="19">
        <v>6424</v>
      </c>
      <c r="L226" t="s">
        <v>2283</v>
      </c>
    </row>
    <row r="227" spans="1:12" ht="14.5" customHeight="1" x14ac:dyDescent="0.35">
      <c r="A227" t="s">
        <v>2094</v>
      </c>
      <c r="B227" t="s">
        <v>202</v>
      </c>
      <c r="C227" t="s">
        <v>203</v>
      </c>
      <c r="D227" t="s">
        <v>2726</v>
      </c>
      <c r="E227" t="s">
        <v>2727</v>
      </c>
      <c r="F227" t="s">
        <v>2728</v>
      </c>
      <c r="G227" t="s">
        <v>2404</v>
      </c>
      <c r="H227" t="s">
        <v>2404</v>
      </c>
      <c r="J227" s="19">
        <v>6291.7808219178087</v>
      </c>
      <c r="K227" s="19">
        <v>6124</v>
      </c>
      <c r="L227" t="s">
        <v>2283</v>
      </c>
    </row>
    <row r="228" spans="1:12" ht="14.5" customHeight="1" x14ac:dyDescent="0.35">
      <c r="A228" t="s">
        <v>2094</v>
      </c>
      <c r="B228" t="s">
        <v>202</v>
      </c>
      <c r="C228" t="s">
        <v>203</v>
      </c>
      <c r="D228" t="s">
        <v>2729</v>
      </c>
      <c r="E228" t="s">
        <v>2730</v>
      </c>
      <c r="F228" t="s">
        <v>2731</v>
      </c>
      <c r="G228" t="s">
        <v>2404</v>
      </c>
      <c r="H228" t="s">
        <v>2404</v>
      </c>
      <c r="J228" s="19">
        <v>6485.9589041095896</v>
      </c>
      <c r="K228" s="19">
        <v>6313</v>
      </c>
      <c r="L228" t="s">
        <v>2283</v>
      </c>
    </row>
    <row r="229" spans="1:12" ht="14.5" customHeight="1" x14ac:dyDescent="0.35">
      <c r="A229" t="s">
        <v>2094</v>
      </c>
      <c r="B229" t="s">
        <v>202</v>
      </c>
      <c r="C229" t="s">
        <v>203</v>
      </c>
      <c r="D229" t="s">
        <v>2732</v>
      </c>
      <c r="E229" t="s">
        <v>2733</v>
      </c>
      <c r="F229" t="s">
        <v>2734</v>
      </c>
      <c r="G229" t="s">
        <v>2404</v>
      </c>
      <c r="H229" t="s">
        <v>2404</v>
      </c>
      <c r="J229" s="19">
        <v>6380.1369863013697</v>
      </c>
      <c r="K229" s="19">
        <v>6210</v>
      </c>
      <c r="L229" t="s">
        <v>2283</v>
      </c>
    </row>
    <row r="230" spans="1:12" ht="14.5" customHeight="1" x14ac:dyDescent="0.35">
      <c r="A230" t="s">
        <v>2094</v>
      </c>
      <c r="B230" t="s">
        <v>202</v>
      </c>
      <c r="C230" t="s">
        <v>203</v>
      </c>
      <c r="D230" t="s">
        <v>2735</v>
      </c>
      <c r="E230" t="s">
        <v>2736</v>
      </c>
      <c r="F230" t="s">
        <v>2737</v>
      </c>
      <c r="G230" t="s">
        <v>2404</v>
      </c>
      <c r="H230" t="s">
        <v>2404</v>
      </c>
      <c r="J230" s="19">
        <v>6181.8493150684935</v>
      </c>
      <c r="K230" s="19">
        <v>6017</v>
      </c>
      <c r="L230" t="s">
        <v>2283</v>
      </c>
    </row>
    <row r="231" spans="1:12" ht="14.5" customHeight="1" x14ac:dyDescent="0.35">
      <c r="A231" t="s">
        <v>2094</v>
      </c>
      <c r="B231" t="s">
        <v>202</v>
      </c>
      <c r="C231" t="s">
        <v>203</v>
      </c>
      <c r="D231" t="s">
        <v>2738</v>
      </c>
      <c r="E231" t="s">
        <v>2739</v>
      </c>
      <c r="F231" t="s">
        <v>2740</v>
      </c>
      <c r="G231" t="s">
        <v>2404</v>
      </c>
      <c r="H231" t="s">
        <v>2404</v>
      </c>
      <c r="J231" s="19">
        <v>6387.3287671232874</v>
      </c>
      <c r="K231" s="19">
        <v>6217</v>
      </c>
      <c r="L231" t="s">
        <v>2283</v>
      </c>
    </row>
    <row r="232" spans="1:12" ht="14.5" customHeight="1" x14ac:dyDescent="0.35">
      <c r="A232" t="s">
        <v>2094</v>
      </c>
      <c r="B232" t="s">
        <v>202</v>
      </c>
      <c r="C232" t="s">
        <v>203</v>
      </c>
      <c r="D232" t="s">
        <v>2741</v>
      </c>
      <c r="E232" t="s">
        <v>2742</v>
      </c>
      <c r="F232" t="s">
        <v>2743</v>
      </c>
      <c r="G232" t="s">
        <v>2404</v>
      </c>
      <c r="H232" t="s">
        <v>2404</v>
      </c>
      <c r="J232" s="19">
        <v>6079.1095890410961</v>
      </c>
      <c r="K232" s="19">
        <v>5917</v>
      </c>
      <c r="L232" t="s">
        <v>2283</v>
      </c>
    </row>
    <row r="233" spans="1:12" ht="14.5" customHeight="1" x14ac:dyDescent="0.35">
      <c r="A233" t="s">
        <v>2094</v>
      </c>
      <c r="B233" t="s">
        <v>202</v>
      </c>
      <c r="C233" t="s">
        <v>203</v>
      </c>
      <c r="D233" t="s">
        <v>2744</v>
      </c>
      <c r="E233" t="s">
        <v>2745</v>
      </c>
      <c r="F233" t="s">
        <v>2746</v>
      </c>
      <c r="G233" t="s">
        <v>2404</v>
      </c>
      <c r="H233" t="s">
        <v>2404</v>
      </c>
      <c r="J233" s="19">
        <v>6273.2876712328771</v>
      </c>
      <c r="K233" s="19">
        <v>6106</v>
      </c>
      <c r="L233" t="s">
        <v>2283</v>
      </c>
    </row>
    <row r="234" spans="1:12" ht="14.5" customHeight="1" x14ac:dyDescent="0.35">
      <c r="A234" t="s">
        <v>2094</v>
      </c>
      <c r="B234" t="s">
        <v>202</v>
      </c>
      <c r="C234" t="s">
        <v>203</v>
      </c>
      <c r="D234" t="s">
        <v>2747</v>
      </c>
      <c r="E234" t="s">
        <v>2748</v>
      </c>
      <c r="F234" t="s">
        <v>2749</v>
      </c>
      <c r="G234" t="s">
        <v>2404</v>
      </c>
      <c r="H234" t="s">
        <v>2404</v>
      </c>
      <c r="J234" s="19">
        <v>6167.465753424658</v>
      </c>
      <c r="K234" s="19">
        <v>6003</v>
      </c>
      <c r="L234" t="s">
        <v>2283</v>
      </c>
    </row>
    <row r="235" spans="1:12" ht="14.5" customHeight="1" x14ac:dyDescent="0.35">
      <c r="A235" t="s">
        <v>2094</v>
      </c>
      <c r="B235" t="s">
        <v>202</v>
      </c>
      <c r="C235" t="s">
        <v>203</v>
      </c>
      <c r="D235" t="s">
        <v>2750</v>
      </c>
      <c r="E235" t="s">
        <v>2751</v>
      </c>
      <c r="F235" t="s">
        <v>2752</v>
      </c>
      <c r="G235" t="s">
        <v>2404</v>
      </c>
      <c r="H235" t="s">
        <v>2404</v>
      </c>
      <c r="J235" s="19">
        <v>6022.6027397260277</v>
      </c>
      <c r="K235" s="19">
        <v>5862</v>
      </c>
      <c r="L235" t="s">
        <v>2283</v>
      </c>
    </row>
    <row r="236" spans="1:12" ht="14.5" customHeight="1" x14ac:dyDescent="0.35">
      <c r="A236" t="s">
        <v>2094</v>
      </c>
      <c r="B236" t="s">
        <v>202</v>
      </c>
      <c r="C236" t="s">
        <v>203</v>
      </c>
      <c r="D236" t="s">
        <v>2753</v>
      </c>
      <c r="E236" t="s">
        <v>2754</v>
      </c>
      <c r="F236" t="s">
        <v>2755</v>
      </c>
      <c r="G236" t="s">
        <v>2404</v>
      </c>
      <c r="H236" t="s">
        <v>2404</v>
      </c>
      <c r="J236" s="19">
        <v>5714.3835616438355</v>
      </c>
      <c r="K236" s="19">
        <v>5562</v>
      </c>
      <c r="L236" t="s">
        <v>2283</v>
      </c>
    </row>
    <row r="237" spans="1:12" ht="14.5" customHeight="1" x14ac:dyDescent="0.35">
      <c r="A237" t="s">
        <v>2094</v>
      </c>
      <c r="B237" t="s">
        <v>202</v>
      </c>
      <c r="C237" t="s">
        <v>203</v>
      </c>
      <c r="D237" t="s">
        <v>2756</v>
      </c>
      <c r="E237" t="s">
        <v>2757</v>
      </c>
      <c r="F237" t="s">
        <v>2758</v>
      </c>
      <c r="G237" t="s">
        <v>2404</v>
      </c>
      <c r="H237" t="s">
        <v>2404</v>
      </c>
      <c r="J237" s="19">
        <v>5908.5616438356165</v>
      </c>
      <c r="K237" s="19">
        <v>5751</v>
      </c>
      <c r="L237" t="s">
        <v>2283</v>
      </c>
    </row>
    <row r="238" spans="1:12" ht="14.5" customHeight="1" x14ac:dyDescent="0.35">
      <c r="A238" t="s">
        <v>2094</v>
      </c>
      <c r="B238" t="s">
        <v>202</v>
      </c>
      <c r="C238" t="s">
        <v>203</v>
      </c>
      <c r="D238" t="s">
        <v>2759</v>
      </c>
      <c r="E238" t="s">
        <v>2760</v>
      </c>
      <c r="F238" t="s">
        <v>2761</v>
      </c>
      <c r="G238" t="s">
        <v>2404</v>
      </c>
      <c r="H238" t="s">
        <v>2404</v>
      </c>
      <c r="J238" s="19">
        <v>5969.178082191781</v>
      </c>
      <c r="K238" s="19">
        <v>5810</v>
      </c>
      <c r="L238" t="s">
        <v>2283</v>
      </c>
    </row>
    <row r="239" spans="1:12" ht="14.5" customHeight="1" x14ac:dyDescent="0.35">
      <c r="A239" t="s">
        <v>2094</v>
      </c>
      <c r="B239" t="s">
        <v>202</v>
      </c>
      <c r="C239" t="s">
        <v>203</v>
      </c>
      <c r="D239" t="s">
        <v>2762</v>
      </c>
      <c r="E239" t="s">
        <v>2763</v>
      </c>
      <c r="F239" t="s">
        <v>2764</v>
      </c>
      <c r="G239" t="s">
        <v>2404</v>
      </c>
      <c r="H239" t="s">
        <v>2404</v>
      </c>
      <c r="J239" s="19">
        <v>5802.7397260273974</v>
      </c>
      <c r="K239" s="19">
        <v>5648</v>
      </c>
      <c r="L239" t="s">
        <v>2283</v>
      </c>
    </row>
    <row r="240" spans="1:12" ht="14.5" customHeight="1" x14ac:dyDescent="0.35">
      <c r="A240" t="s">
        <v>2094</v>
      </c>
      <c r="B240" t="s">
        <v>202</v>
      </c>
      <c r="C240" t="s">
        <v>203</v>
      </c>
      <c r="D240" t="s">
        <v>2765</v>
      </c>
      <c r="E240" t="s">
        <v>2766</v>
      </c>
      <c r="F240" t="s">
        <v>2767</v>
      </c>
      <c r="G240" t="s">
        <v>2404</v>
      </c>
      <c r="H240" t="s">
        <v>2404</v>
      </c>
      <c r="J240" s="19">
        <v>5604.4520547945203</v>
      </c>
      <c r="K240" s="19">
        <v>5455</v>
      </c>
      <c r="L240" t="s">
        <v>2283</v>
      </c>
    </row>
    <row r="241" spans="1:12" ht="14.5" customHeight="1" x14ac:dyDescent="0.35">
      <c r="A241" t="s">
        <v>2094</v>
      </c>
      <c r="B241" t="s">
        <v>202</v>
      </c>
      <c r="C241" t="s">
        <v>203</v>
      </c>
      <c r="D241" t="s">
        <v>2768</v>
      </c>
      <c r="E241" t="s">
        <v>2769</v>
      </c>
      <c r="F241" t="s">
        <v>2770</v>
      </c>
      <c r="G241" t="s">
        <v>2404</v>
      </c>
      <c r="H241" t="s">
        <v>2404</v>
      </c>
      <c r="J241" s="19">
        <v>5001.3698630136987</v>
      </c>
      <c r="K241" s="19">
        <v>4868</v>
      </c>
      <c r="L241" t="s">
        <v>2283</v>
      </c>
    </row>
    <row r="242" spans="1:12" ht="14.5" customHeight="1" x14ac:dyDescent="0.35">
      <c r="A242" t="s">
        <v>2094</v>
      </c>
      <c r="B242" t="s">
        <v>202</v>
      </c>
      <c r="C242" t="s">
        <v>203</v>
      </c>
      <c r="D242" t="s">
        <v>2771</v>
      </c>
      <c r="E242" t="s">
        <v>2772</v>
      </c>
      <c r="F242" t="s">
        <v>2773</v>
      </c>
      <c r="G242" t="s">
        <v>2404</v>
      </c>
      <c r="H242" t="s">
        <v>2404</v>
      </c>
      <c r="J242" s="19">
        <v>4693.1506849315074</v>
      </c>
      <c r="K242" s="19">
        <v>4568</v>
      </c>
      <c r="L242" t="s">
        <v>2283</v>
      </c>
    </row>
    <row r="243" spans="1:12" ht="14.5" customHeight="1" x14ac:dyDescent="0.35">
      <c r="A243" t="s">
        <v>2094</v>
      </c>
      <c r="B243" t="s">
        <v>202</v>
      </c>
      <c r="C243" t="s">
        <v>203</v>
      </c>
      <c r="D243" t="s">
        <v>2774</v>
      </c>
      <c r="E243" t="s">
        <v>2775</v>
      </c>
      <c r="F243" t="s">
        <v>2776</v>
      </c>
      <c r="G243" t="s">
        <v>2404</v>
      </c>
      <c r="H243" t="s">
        <v>2404</v>
      </c>
      <c r="J243" s="19">
        <v>4887.3287671232874</v>
      </c>
      <c r="K243" s="19">
        <v>4757</v>
      </c>
      <c r="L243" t="s">
        <v>2283</v>
      </c>
    </row>
    <row r="244" spans="1:12" ht="14.5" customHeight="1" x14ac:dyDescent="0.35">
      <c r="A244" t="s">
        <v>2094</v>
      </c>
      <c r="B244" t="s">
        <v>202</v>
      </c>
      <c r="C244" t="s">
        <v>203</v>
      </c>
      <c r="D244" t="s">
        <v>2777</v>
      </c>
      <c r="E244" t="s">
        <v>2778</v>
      </c>
      <c r="F244" t="s">
        <v>2779</v>
      </c>
      <c r="G244" t="s">
        <v>2404</v>
      </c>
      <c r="H244" t="s">
        <v>2404</v>
      </c>
      <c r="J244" s="19">
        <v>4781.5068493150684</v>
      </c>
      <c r="K244" s="19">
        <v>4654</v>
      </c>
      <c r="L244" t="s">
        <v>2283</v>
      </c>
    </row>
    <row r="245" spans="1:12" ht="14.5" customHeight="1" x14ac:dyDescent="0.35">
      <c r="A245" t="s">
        <v>2094</v>
      </c>
      <c r="B245" t="s">
        <v>202</v>
      </c>
      <c r="C245" t="s">
        <v>203</v>
      </c>
      <c r="D245" t="s">
        <v>2780</v>
      </c>
      <c r="E245" t="s">
        <v>2781</v>
      </c>
      <c r="F245" t="s">
        <v>2782</v>
      </c>
      <c r="G245" t="s">
        <v>2404</v>
      </c>
      <c r="H245" t="s">
        <v>2404</v>
      </c>
      <c r="J245" s="19">
        <v>4583.2191780821922</v>
      </c>
      <c r="K245" s="19">
        <v>4461</v>
      </c>
      <c r="L245" t="s">
        <v>2283</v>
      </c>
    </row>
    <row r="246" spans="1:12" ht="14.5" customHeight="1" x14ac:dyDescent="0.35">
      <c r="A246" t="s">
        <v>2094</v>
      </c>
      <c r="B246" t="s">
        <v>202</v>
      </c>
      <c r="C246" t="s">
        <v>203</v>
      </c>
      <c r="D246" t="s">
        <v>2783</v>
      </c>
      <c r="E246" t="s">
        <v>2784</v>
      </c>
      <c r="F246" t="s">
        <v>2785</v>
      </c>
      <c r="G246" t="s">
        <v>2404</v>
      </c>
      <c r="H246" t="s">
        <v>2404</v>
      </c>
      <c r="J246" s="19">
        <v>4788.6986301369861</v>
      </c>
      <c r="K246" s="19">
        <v>4661</v>
      </c>
      <c r="L246" t="s">
        <v>2283</v>
      </c>
    </row>
    <row r="247" spans="1:12" ht="14.5" customHeight="1" x14ac:dyDescent="0.35">
      <c r="A247" t="s">
        <v>2094</v>
      </c>
      <c r="B247" t="s">
        <v>202</v>
      </c>
      <c r="C247" t="s">
        <v>203</v>
      </c>
      <c r="D247" t="s">
        <v>2786</v>
      </c>
      <c r="E247" t="s">
        <v>2787</v>
      </c>
      <c r="F247" t="s">
        <v>2788</v>
      </c>
      <c r="G247" t="s">
        <v>2404</v>
      </c>
      <c r="H247" t="s">
        <v>2404</v>
      </c>
      <c r="J247" s="19">
        <v>4423.9726027397264</v>
      </c>
      <c r="K247" s="19">
        <v>4306</v>
      </c>
      <c r="L247" t="s">
        <v>2283</v>
      </c>
    </row>
    <row r="248" spans="1:12" ht="14.5" customHeight="1" x14ac:dyDescent="0.35">
      <c r="A248" t="s">
        <v>2094</v>
      </c>
      <c r="B248" t="s">
        <v>202</v>
      </c>
      <c r="C248" t="s">
        <v>203</v>
      </c>
      <c r="D248" t="s">
        <v>2789</v>
      </c>
      <c r="E248" t="s">
        <v>2790</v>
      </c>
      <c r="F248" t="s">
        <v>2791</v>
      </c>
      <c r="G248" t="s">
        <v>2404</v>
      </c>
      <c r="H248" t="s">
        <v>2404</v>
      </c>
      <c r="J248" s="19">
        <v>4795.8904109589039</v>
      </c>
      <c r="K248" s="19">
        <v>4668</v>
      </c>
      <c r="L248" t="s">
        <v>2283</v>
      </c>
    </row>
    <row r="249" spans="1:12" ht="14.5" customHeight="1" x14ac:dyDescent="0.35">
      <c r="A249" t="s">
        <v>2094</v>
      </c>
      <c r="B249" t="s">
        <v>202</v>
      </c>
      <c r="C249" t="s">
        <v>203</v>
      </c>
      <c r="D249" t="s">
        <v>2792</v>
      </c>
      <c r="E249" t="s">
        <v>2793</v>
      </c>
      <c r="F249" t="s">
        <v>2794</v>
      </c>
      <c r="G249" t="s">
        <v>2404</v>
      </c>
      <c r="H249" t="s">
        <v>2404</v>
      </c>
      <c r="J249" s="19">
        <v>4487.6712328767126</v>
      </c>
      <c r="K249" s="19">
        <v>4368</v>
      </c>
      <c r="L249" t="s">
        <v>2283</v>
      </c>
    </row>
    <row r="250" spans="1:12" ht="14.5" customHeight="1" x14ac:dyDescent="0.35">
      <c r="A250" t="s">
        <v>2094</v>
      </c>
      <c r="B250" t="s">
        <v>202</v>
      </c>
      <c r="C250" t="s">
        <v>203</v>
      </c>
      <c r="D250" t="s">
        <v>2795</v>
      </c>
      <c r="E250" t="s">
        <v>2796</v>
      </c>
      <c r="F250" t="s">
        <v>2797</v>
      </c>
      <c r="G250" t="s">
        <v>2404</v>
      </c>
      <c r="H250" t="s">
        <v>2404</v>
      </c>
      <c r="J250" s="19">
        <v>4681.8493150684935</v>
      </c>
      <c r="K250" s="19">
        <v>4557</v>
      </c>
      <c r="L250" t="s">
        <v>2283</v>
      </c>
    </row>
    <row r="251" spans="1:12" ht="14.5" customHeight="1" x14ac:dyDescent="0.35">
      <c r="A251" t="s">
        <v>2094</v>
      </c>
      <c r="B251" t="s">
        <v>202</v>
      </c>
      <c r="C251" t="s">
        <v>203</v>
      </c>
      <c r="D251" t="s">
        <v>2798</v>
      </c>
      <c r="E251" t="s">
        <v>2799</v>
      </c>
      <c r="F251" t="s">
        <v>2800</v>
      </c>
      <c r="G251" t="s">
        <v>2404</v>
      </c>
      <c r="H251" t="s">
        <v>2404</v>
      </c>
      <c r="J251" s="19">
        <v>4576.0273972602745</v>
      </c>
      <c r="K251" s="19">
        <v>4454</v>
      </c>
      <c r="L251" t="s">
        <v>2283</v>
      </c>
    </row>
    <row r="252" spans="1:12" ht="14.5" customHeight="1" x14ac:dyDescent="0.35">
      <c r="A252" t="s">
        <v>2094</v>
      </c>
      <c r="B252" t="s">
        <v>202</v>
      </c>
      <c r="C252" t="s">
        <v>203</v>
      </c>
      <c r="D252" t="s">
        <v>2801</v>
      </c>
      <c r="E252" t="s">
        <v>2802</v>
      </c>
      <c r="F252" t="s">
        <v>2803</v>
      </c>
      <c r="G252" t="s">
        <v>2404</v>
      </c>
      <c r="H252" t="s">
        <v>2404</v>
      </c>
      <c r="J252" s="19">
        <v>4377.7397260273974</v>
      </c>
      <c r="K252" s="19">
        <v>4261</v>
      </c>
      <c r="L252" t="s">
        <v>2283</v>
      </c>
    </row>
    <row r="253" spans="1:12" ht="14.5" customHeight="1" x14ac:dyDescent="0.35">
      <c r="A253" t="s">
        <v>2094</v>
      </c>
      <c r="B253" t="s">
        <v>202</v>
      </c>
      <c r="C253" t="s">
        <v>203</v>
      </c>
      <c r="D253" t="s">
        <v>2804</v>
      </c>
      <c r="E253" t="s">
        <v>2805</v>
      </c>
      <c r="F253" t="s">
        <v>2806</v>
      </c>
      <c r="G253" t="s">
        <v>2404</v>
      </c>
      <c r="H253" t="s">
        <v>2404</v>
      </c>
      <c r="J253" s="19">
        <v>4583.2191780821922</v>
      </c>
      <c r="K253" s="19">
        <v>4461</v>
      </c>
      <c r="L253" t="s">
        <v>2283</v>
      </c>
    </row>
    <row r="254" spans="1:12" ht="14.5" customHeight="1" x14ac:dyDescent="0.35">
      <c r="A254" t="s">
        <v>2094</v>
      </c>
      <c r="B254" t="s">
        <v>202</v>
      </c>
      <c r="C254" t="s">
        <v>203</v>
      </c>
      <c r="D254" t="s">
        <v>2807</v>
      </c>
      <c r="E254" t="s">
        <v>2808</v>
      </c>
      <c r="F254" t="s">
        <v>2473</v>
      </c>
      <c r="G254" t="s">
        <v>2404</v>
      </c>
      <c r="H254" t="s">
        <v>2404</v>
      </c>
      <c r="J254" s="19">
        <v>4275</v>
      </c>
      <c r="K254" s="19">
        <v>4161</v>
      </c>
      <c r="L254" t="s">
        <v>2283</v>
      </c>
    </row>
    <row r="255" spans="1:12" ht="14.5" customHeight="1" x14ac:dyDescent="0.35">
      <c r="A255" t="s">
        <v>2094</v>
      </c>
      <c r="B255" t="s">
        <v>202</v>
      </c>
      <c r="C255" t="s">
        <v>211</v>
      </c>
      <c r="D255" t="s">
        <v>2809</v>
      </c>
      <c r="E255" t="s">
        <v>2810</v>
      </c>
      <c r="F255" t="s">
        <v>2811</v>
      </c>
      <c r="G255" t="s">
        <v>2404</v>
      </c>
      <c r="H255" t="s">
        <v>2404</v>
      </c>
      <c r="J255" s="19">
        <v>128.42465753424659</v>
      </c>
      <c r="K255" s="19">
        <v>125</v>
      </c>
      <c r="L255" t="s">
        <v>2283</v>
      </c>
    </row>
    <row r="256" spans="1:12" ht="14.5" customHeight="1" x14ac:dyDescent="0.35">
      <c r="A256" t="s">
        <v>2094</v>
      </c>
      <c r="B256" t="s">
        <v>202</v>
      </c>
      <c r="C256" t="s">
        <v>211</v>
      </c>
      <c r="D256" t="s">
        <v>2812</v>
      </c>
      <c r="E256" t="s">
        <v>215</v>
      </c>
      <c r="F256" t="s">
        <v>216</v>
      </c>
      <c r="G256" t="s">
        <v>2404</v>
      </c>
      <c r="H256" t="s">
        <v>2404</v>
      </c>
      <c r="J256" s="19">
        <v>508.56164383561645</v>
      </c>
      <c r="K256" s="19">
        <v>495</v>
      </c>
      <c r="L256" t="s">
        <v>2283</v>
      </c>
    </row>
    <row r="257" spans="1:12" ht="14.5" customHeight="1" x14ac:dyDescent="0.35">
      <c r="A257" t="s">
        <v>2094</v>
      </c>
      <c r="B257" t="s">
        <v>202</v>
      </c>
      <c r="C257" t="s">
        <v>211</v>
      </c>
      <c r="D257" t="s">
        <v>2813</v>
      </c>
      <c r="E257" t="s">
        <v>217</v>
      </c>
      <c r="F257" t="s">
        <v>218</v>
      </c>
      <c r="G257" t="s">
        <v>2404</v>
      </c>
      <c r="H257" t="s">
        <v>2404</v>
      </c>
      <c r="J257" s="19">
        <v>1017.1232876712329</v>
      </c>
      <c r="K257" s="19">
        <v>990</v>
      </c>
      <c r="L257" t="s">
        <v>2283</v>
      </c>
    </row>
    <row r="258" spans="1:12" ht="14.5" customHeight="1" x14ac:dyDescent="0.35">
      <c r="A258" t="s">
        <v>2094</v>
      </c>
      <c r="B258" t="s">
        <v>202</v>
      </c>
      <c r="C258" t="s">
        <v>211</v>
      </c>
      <c r="D258" t="s">
        <v>2814</v>
      </c>
      <c r="E258" t="s">
        <v>2815</v>
      </c>
      <c r="F258" t="s">
        <v>2816</v>
      </c>
      <c r="G258" t="s">
        <v>2404</v>
      </c>
      <c r="H258" t="s">
        <v>2404</v>
      </c>
      <c r="J258" s="19">
        <v>2388.6986301369861</v>
      </c>
      <c r="K258" s="19">
        <v>2325</v>
      </c>
      <c r="L258" t="s">
        <v>2817</v>
      </c>
    </row>
    <row r="259" spans="1:12" ht="14.5" customHeight="1" x14ac:dyDescent="0.35">
      <c r="A259" t="s">
        <v>2094</v>
      </c>
      <c r="B259" t="s">
        <v>202</v>
      </c>
      <c r="C259" t="s">
        <v>211</v>
      </c>
      <c r="D259" t="s">
        <v>2818</v>
      </c>
      <c r="E259" t="s">
        <v>2819</v>
      </c>
      <c r="F259" t="s">
        <v>2820</v>
      </c>
      <c r="G259" t="s">
        <v>2404</v>
      </c>
      <c r="H259" t="s">
        <v>2404</v>
      </c>
      <c r="J259" s="19">
        <v>2975.3424657534247</v>
      </c>
      <c r="K259" s="19">
        <v>2896</v>
      </c>
      <c r="L259" t="s">
        <v>2283</v>
      </c>
    </row>
    <row r="260" spans="1:12" ht="14.5" customHeight="1" x14ac:dyDescent="0.35">
      <c r="A260" t="s">
        <v>2094</v>
      </c>
      <c r="B260" t="s">
        <v>202</v>
      </c>
      <c r="C260" t="s">
        <v>211</v>
      </c>
      <c r="D260" t="s">
        <v>2821</v>
      </c>
      <c r="E260" t="s">
        <v>2822</v>
      </c>
      <c r="F260" t="s">
        <v>2823</v>
      </c>
      <c r="G260" t="s">
        <v>2404</v>
      </c>
      <c r="H260" t="s">
        <v>2404</v>
      </c>
      <c r="J260" s="19">
        <v>3138.6986301369866</v>
      </c>
      <c r="K260" s="19">
        <v>3055</v>
      </c>
      <c r="L260" t="s">
        <v>2283</v>
      </c>
    </row>
    <row r="261" spans="1:12" ht="14.5" customHeight="1" x14ac:dyDescent="0.35">
      <c r="A261" t="s">
        <v>2094</v>
      </c>
      <c r="B261" t="s">
        <v>202</v>
      </c>
      <c r="C261" t="s">
        <v>211</v>
      </c>
      <c r="D261" t="s">
        <v>2824</v>
      </c>
      <c r="E261" t="s">
        <v>2825</v>
      </c>
      <c r="F261" t="s">
        <v>2826</v>
      </c>
      <c r="G261" t="s">
        <v>2404</v>
      </c>
      <c r="H261" t="s">
        <v>2404</v>
      </c>
      <c r="J261" s="19">
        <v>3301.027397260274</v>
      </c>
      <c r="K261" s="19">
        <v>3213</v>
      </c>
      <c r="L261" t="s">
        <v>2283</v>
      </c>
    </row>
    <row r="262" spans="1:12" ht="14.5" customHeight="1" x14ac:dyDescent="0.35">
      <c r="A262" t="s">
        <v>2094</v>
      </c>
      <c r="B262" t="s">
        <v>202</v>
      </c>
      <c r="C262" t="s">
        <v>211</v>
      </c>
      <c r="D262" t="s">
        <v>2827</v>
      </c>
      <c r="E262" t="s">
        <v>2828</v>
      </c>
      <c r="F262" t="s">
        <v>2829</v>
      </c>
      <c r="G262" t="s">
        <v>2404</v>
      </c>
      <c r="H262" t="s">
        <v>2404</v>
      </c>
      <c r="J262" s="19">
        <v>2447.2602739726026</v>
      </c>
      <c r="K262" s="19">
        <v>2382</v>
      </c>
      <c r="L262" t="s">
        <v>2283</v>
      </c>
    </row>
    <row r="263" spans="1:12" ht="14.5" customHeight="1" x14ac:dyDescent="0.35">
      <c r="A263" t="s">
        <v>2094</v>
      </c>
      <c r="B263" t="s">
        <v>202</v>
      </c>
      <c r="C263" t="s">
        <v>211</v>
      </c>
      <c r="D263" t="s">
        <v>2830</v>
      </c>
      <c r="E263" t="s">
        <v>2831</v>
      </c>
      <c r="F263" t="s">
        <v>2832</v>
      </c>
      <c r="G263" t="s">
        <v>2404</v>
      </c>
      <c r="H263" t="s">
        <v>2404</v>
      </c>
      <c r="J263" s="19">
        <v>2447.2602739726026</v>
      </c>
      <c r="K263" s="19">
        <v>2382</v>
      </c>
      <c r="L263" t="s">
        <v>2283</v>
      </c>
    </row>
    <row r="264" spans="1:12" ht="14.5" customHeight="1" x14ac:dyDescent="0.35">
      <c r="A264" t="s">
        <v>2094</v>
      </c>
      <c r="B264" t="s">
        <v>202</v>
      </c>
      <c r="C264" t="s">
        <v>211</v>
      </c>
      <c r="D264" t="s">
        <v>2833</v>
      </c>
      <c r="E264" t="s">
        <v>2834</v>
      </c>
      <c r="F264" t="s">
        <v>2835</v>
      </c>
      <c r="G264" t="s">
        <v>2404</v>
      </c>
      <c r="H264" t="s">
        <v>2404</v>
      </c>
      <c r="J264" s="19">
        <v>2609.5890410958905</v>
      </c>
      <c r="K264" s="19">
        <v>2540</v>
      </c>
      <c r="L264" t="s">
        <v>2283</v>
      </c>
    </row>
    <row r="265" spans="1:12" ht="14.5" customHeight="1" x14ac:dyDescent="0.35">
      <c r="A265" t="s">
        <v>2094</v>
      </c>
      <c r="B265" t="s">
        <v>202</v>
      </c>
      <c r="C265" t="s">
        <v>211</v>
      </c>
      <c r="D265" t="s">
        <v>2836</v>
      </c>
      <c r="E265" t="s">
        <v>2837</v>
      </c>
      <c r="F265" t="s">
        <v>2838</v>
      </c>
      <c r="G265" t="s">
        <v>2404</v>
      </c>
      <c r="H265" t="s">
        <v>2404</v>
      </c>
      <c r="J265" s="19">
        <v>2772.9452054794519</v>
      </c>
      <c r="K265" s="19">
        <v>2699</v>
      </c>
      <c r="L265" t="s">
        <v>2283</v>
      </c>
    </row>
    <row r="266" spans="1:12" ht="14.5" customHeight="1" x14ac:dyDescent="0.35">
      <c r="A266" t="s">
        <v>2094</v>
      </c>
      <c r="B266" t="s">
        <v>202</v>
      </c>
      <c r="C266" t="s">
        <v>211</v>
      </c>
      <c r="D266" t="s">
        <v>2839</v>
      </c>
      <c r="E266" t="s">
        <v>2840</v>
      </c>
      <c r="F266" t="s">
        <v>2841</v>
      </c>
      <c r="G266" t="s">
        <v>2404</v>
      </c>
      <c r="H266" t="s">
        <v>2404</v>
      </c>
      <c r="J266" s="19">
        <v>3366.7808219178082</v>
      </c>
      <c r="K266" s="19">
        <v>3277</v>
      </c>
      <c r="L266" t="s">
        <v>2283</v>
      </c>
    </row>
    <row r="267" spans="1:12" ht="14.5" customHeight="1" x14ac:dyDescent="0.35">
      <c r="A267" t="s">
        <v>2094</v>
      </c>
      <c r="B267" t="s">
        <v>202</v>
      </c>
      <c r="C267" t="s">
        <v>211</v>
      </c>
      <c r="D267" t="s">
        <v>2842</v>
      </c>
      <c r="E267" t="s">
        <v>2843</v>
      </c>
      <c r="F267" t="s">
        <v>2844</v>
      </c>
      <c r="G267" t="s">
        <v>2404</v>
      </c>
      <c r="H267" t="s">
        <v>2404</v>
      </c>
      <c r="J267" s="19">
        <v>2838.6986301369866</v>
      </c>
      <c r="K267" s="19">
        <v>2763</v>
      </c>
      <c r="L267" t="s">
        <v>2283</v>
      </c>
    </row>
    <row r="268" spans="1:12" ht="14.5" customHeight="1" x14ac:dyDescent="0.35">
      <c r="A268" t="s">
        <v>2094</v>
      </c>
      <c r="B268" t="s">
        <v>202</v>
      </c>
      <c r="C268" t="s">
        <v>211</v>
      </c>
      <c r="D268" t="s">
        <v>2845</v>
      </c>
      <c r="E268" t="s">
        <v>2846</v>
      </c>
      <c r="F268" t="s">
        <v>2847</v>
      </c>
      <c r="G268" t="s">
        <v>2404</v>
      </c>
      <c r="H268" t="s">
        <v>2404</v>
      </c>
      <c r="J268" s="19">
        <v>2610.6164383561645</v>
      </c>
      <c r="K268" s="19">
        <v>2541</v>
      </c>
      <c r="L268" t="s">
        <v>2817</v>
      </c>
    </row>
    <row r="269" spans="1:12" ht="14.5" customHeight="1" x14ac:dyDescent="0.35">
      <c r="A269" t="s">
        <v>2094</v>
      </c>
      <c r="B269" t="s">
        <v>202</v>
      </c>
      <c r="C269" t="s">
        <v>211</v>
      </c>
      <c r="D269" t="s">
        <v>2848</v>
      </c>
      <c r="E269" t="s">
        <v>2849</v>
      </c>
      <c r="F269" t="s">
        <v>2850</v>
      </c>
      <c r="G269" t="s">
        <v>2404</v>
      </c>
      <c r="H269" t="s">
        <v>2404</v>
      </c>
      <c r="J269" s="19">
        <v>3218.8356164383563</v>
      </c>
      <c r="K269" s="19">
        <v>3133</v>
      </c>
      <c r="L269" t="s">
        <v>2283</v>
      </c>
    </row>
    <row r="270" spans="1:12" ht="14.5" customHeight="1" x14ac:dyDescent="0.35">
      <c r="A270" t="s">
        <v>2094</v>
      </c>
      <c r="B270" t="s">
        <v>202</v>
      </c>
      <c r="C270" t="s">
        <v>211</v>
      </c>
      <c r="D270" t="s">
        <v>2851</v>
      </c>
      <c r="E270" t="s">
        <v>2852</v>
      </c>
      <c r="F270" t="s">
        <v>2853</v>
      </c>
      <c r="G270" t="s">
        <v>2404</v>
      </c>
      <c r="H270" t="s">
        <v>2404</v>
      </c>
      <c r="J270" s="19">
        <v>3381.1643835616437</v>
      </c>
      <c r="K270" s="19">
        <v>3291</v>
      </c>
      <c r="L270" t="s">
        <v>2283</v>
      </c>
    </row>
    <row r="271" spans="1:12" ht="14.5" customHeight="1" x14ac:dyDescent="0.35">
      <c r="A271" t="s">
        <v>2094</v>
      </c>
      <c r="B271" t="s">
        <v>202</v>
      </c>
      <c r="C271" t="s">
        <v>211</v>
      </c>
      <c r="D271" t="s">
        <v>2854</v>
      </c>
      <c r="E271" t="s">
        <v>2855</v>
      </c>
      <c r="F271" t="s">
        <v>2856</v>
      </c>
      <c r="G271" t="s">
        <v>2404</v>
      </c>
      <c r="H271" t="s">
        <v>2404</v>
      </c>
      <c r="J271" s="19">
        <v>3544.5205479452056</v>
      </c>
      <c r="K271" s="19">
        <v>3450</v>
      </c>
      <c r="L271" t="s">
        <v>2283</v>
      </c>
    </row>
    <row r="272" spans="1:12" ht="14.5" customHeight="1" x14ac:dyDescent="0.35">
      <c r="A272" t="s">
        <v>2094</v>
      </c>
      <c r="B272" t="s">
        <v>202</v>
      </c>
      <c r="C272" t="s">
        <v>211</v>
      </c>
      <c r="D272" t="s">
        <v>2857</v>
      </c>
      <c r="E272" t="s">
        <v>2858</v>
      </c>
      <c r="F272" t="s">
        <v>2859</v>
      </c>
      <c r="G272" t="s">
        <v>2404</v>
      </c>
      <c r="H272" t="s">
        <v>2404</v>
      </c>
      <c r="J272" s="19">
        <v>2690.7534246575342</v>
      </c>
      <c r="K272" s="19">
        <v>2619</v>
      </c>
      <c r="L272" t="s">
        <v>2283</v>
      </c>
    </row>
    <row r="273" spans="1:12" ht="14.5" customHeight="1" x14ac:dyDescent="0.35">
      <c r="A273" t="s">
        <v>2094</v>
      </c>
      <c r="B273" t="s">
        <v>202</v>
      </c>
      <c r="C273" t="s">
        <v>211</v>
      </c>
      <c r="D273" t="s">
        <v>2860</v>
      </c>
      <c r="E273" t="s">
        <v>2861</v>
      </c>
      <c r="F273" t="s">
        <v>2862</v>
      </c>
      <c r="G273" t="s">
        <v>2404</v>
      </c>
      <c r="H273" t="s">
        <v>2404</v>
      </c>
      <c r="J273" s="19">
        <v>2690.7534246575342</v>
      </c>
      <c r="K273" s="19">
        <v>2619</v>
      </c>
      <c r="L273" t="s">
        <v>2283</v>
      </c>
    </row>
    <row r="274" spans="1:12" ht="14.5" customHeight="1" x14ac:dyDescent="0.35">
      <c r="A274" t="s">
        <v>2094</v>
      </c>
      <c r="B274" t="s">
        <v>202</v>
      </c>
      <c r="C274" t="s">
        <v>211</v>
      </c>
      <c r="D274" t="s">
        <v>2863</v>
      </c>
      <c r="E274" t="s">
        <v>2864</v>
      </c>
      <c r="F274" t="s">
        <v>2865</v>
      </c>
      <c r="G274" t="s">
        <v>2404</v>
      </c>
      <c r="H274" t="s">
        <v>2404</v>
      </c>
      <c r="J274" s="19">
        <v>2853.0821917808221</v>
      </c>
      <c r="K274" s="19">
        <v>2777</v>
      </c>
      <c r="L274" t="s">
        <v>2283</v>
      </c>
    </row>
    <row r="275" spans="1:12" ht="14.5" customHeight="1" x14ac:dyDescent="0.35">
      <c r="A275" t="s">
        <v>2094</v>
      </c>
      <c r="B275" t="s">
        <v>202</v>
      </c>
      <c r="C275" t="s">
        <v>211</v>
      </c>
      <c r="D275" t="s">
        <v>2866</v>
      </c>
      <c r="E275" t="s">
        <v>2867</v>
      </c>
      <c r="F275" t="s">
        <v>2868</v>
      </c>
      <c r="G275" t="s">
        <v>2404</v>
      </c>
      <c r="H275" t="s">
        <v>2404</v>
      </c>
      <c r="J275" s="19">
        <v>3015.4109589041095</v>
      </c>
      <c r="K275" s="19">
        <v>2935</v>
      </c>
      <c r="L275" t="s">
        <v>2283</v>
      </c>
    </row>
    <row r="276" spans="1:12" ht="14.5" customHeight="1" x14ac:dyDescent="0.35">
      <c r="A276" t="s">
        <v>2094</v>
      </c>
      <c r="B276" t="s">
        <v>202</v>
      </c>
      <c r="C276" t="s">
        <v>211</v>
      </c>
      <c r="D276" t="s">
        <v>2869</v>
      </c>
      <c r="E276" t="s">
        <v>2870</v>
      </c>
      <c r="F276" t="s">
        <v>2871</v>
      </c>
      <c r="G276" t="s">
        <v>2404</v>
      </c>
      <c r="H276" t="s">
        <v>2404</v>
      </c>
      <c r="J276" s="19">
        <v>2632.1917808219177</v>
      </c>
      <c r="K276" s="19">
        <v>2562</v>
      </c>
      <c r="L276" t="s">
        <v>2817</v>
      </c>
    </row>
    <row r="277" spans="1:12" ht="14.5" customHeight="1" x14ac:dyDescent="0.35">
      <c r="A277" t="s">
        <v>2094</v>
      </c>
      <c r="B277" t="s">
        <v>202</v>
      </c>
      <c r="C277" t="s">
        <v>211</v>
      </c>
      <c r="D277" t="s">
        <v>2872</v>
      </c>
      <c r="E277" t="s">
        <v>2873</v>
      </c>
      <c r="F277" t="s">
        <v>2874</v>
      </c>
      <c r="G277" t="s">
        <v>2404</v>
      </c>
      <c r="H277" t="s">
        <v>2404</v>
      </c>
      <c r="J277" s="19">
        <v>3610.2739726027398</v>
      </c>
      <c r="K277" s="19">
        <v>3514</v>
      </c>
      <c r="L277" t="s">
        <v>2283</v>
      </c>
    </row>
    <row r="278" spans="1:12" ht="14.5" customHeight="1" x14ac:dyDescent="0.35">
      <c r="A278" t="s">
        <v>2094</v>
      </c>
      <c r="B278" t="s">
        <v>202</v>
      </c>
      <c r="C278" t="s">
        <v>211</v>
      </c>
      <c r="D278" t="s">
        <v>2875</v>
      </c>
      <c r="E278" t="s">
        <v>2876</v>
      </c>
      <c r="F278" t="s">
        <v>2877</v>
      </c>
      <c r="G278" t="s">
        <v>2404</v>
      </c>
      <c r="H278" t="s">
        <v>2404</v>
      </c>
      <c r="J278" s="19">
        <v>3081.1643835616437</v>
      </c>
      <c r="K278" s="19">
        <v>2999</v>
      </c>
      <c r="L278" t="s">
        <v>2283</v>
      </c>
    </row>
    <row r="279" spans="1:12" ht="14.5" customHeight="1" x14ac:dyDescent="0.35">
      <c r="A279" t="s">
        <v>2094</v>
      </c>
      <c r="B279" t="s">
        <v>202</v>
      </c>
      <c r="C279" t="s">
        <v>211</v>
      </c>
      <c r="D279" t="s">
        <v>2878</v>
      </c>
      <c r="E279" t="s">
        <v>2879</v>
      </c>
      <c r="F279" t="s">
        <v>2880</v>
      </c>
      <c r="G279" t="s">
        <v>2404</v>
      </c>
      <c r="H279" t="s">
        <v>2404</v>
      </c>
      <c r="J279" s="19">
        <v>2854.1095890410961</v>
      </c>
      <c r="K279" s="19">
        <v>2778</v>
      </c>
      <c r="L279" t="s">
        <v>2817</v>
      </c>
    </row>
    <row r="280" spans="1:12" ht="14.5" customHeight="1" x14ac:dyDescent="0.35">
      <c r="A280" t="s">
        <v>2094</v>
      </c>
      <c r="B280" t="s">
        <v>202</v>
      </c>
      <c r="C280" t="s">
        <v>211</v>
      </c>
      <c r="D280" t="s">
        <v>2881</v>
      </c>
      <c r="E280" t="s">
        <v>2882</v>
      </c>
      <c r="F280" t="s">
        <v>2883</v>
      </c>
      <c r="G280" t="s">
        <v>2404</v>
      </c>
      <c r="H280" t="s">
        <v>2404</v>
      </c>
      <c r="J280" s="19">
        <v>2778.0821917808221</v>
      </c>
      <c r="K280" s="19">
        <v>2704</v>
      </c>
      <c r="L280" t="s">
        <v>2283</v>
      </c>
    </row>
    <row r="281" spans="1:12" ht="14.5" customHeight="1" x14ac:dyDescent="0.35">
      <c r="A281" t="s">
        <v>2094</v>
      </c>
      <c r="B281" t="s">
        <v>202</v>
      </c>
      <c r="C281" t="s">
        <v>211</v>
      </c>
      <c r="D281" t="s">
        <v>2884</v>
      </c>
      <c r="E281" t="s">
        <v>2885</v>
      </c>
      <c r="F281" t="s">
        <v>2886</v>
      </c>
      <c r="G281" t="s">
        <v>2404</v>
      </c>
      <c r="H281" t="s">
        <v>2404</v>
      </c>
      <c r="J281" s="19">
        <v>2940.4109589041095</v>
      </c>
      <c r="K281" s="19">
        <v>2862</v>
      </c>
      <c r="L281" t="s">
        <v>2283</v>
      </c>
    </row>
    <row r="282" spans="1:12" ht="14.5" customHeight="1" x14ac:dyDescent="0.35">
      <c r="A282" t="s">
        <v>2094</v>
      </c>
      <c r="B282" t="s">
        <v>202</v>
      </c>
      <c r="C282" t="s">
        <v>211</v>
      </c>
      <c r="D282" t="s">
        <v>2887</v>
      </c>
      <c r="E282" t="s">
        <v>2888</v>
      </c>
      <c r="F282" t="s">
        <v>2889</v>
      </c>
      <c r="G282" t="s">
        <v>2404</v>
      </c>
      <c r="H282" t="s">
        <v>2404</v>
      </c>
      <c r="J282" s="19">
        <v>3103.7671232876714</v>
      </c>
      <c r="K282" s="19">
        <v>3021</v>
      </c>
      <c r="L282" t="s">
        <v>2283</v>
      </c>
    </row>
    <row r="283" spans="1:12" ht="14.5" customHeight="1" x14ac:dyDescent="0.35">
      <c r="A283" t="s">
        <v>2094</v>
      </c>
      <c r="B283" t="s">
        <v>202</v>
      </c>
      <c r="C283" t="s">
        <v>211</v>
      </c>
      <c r="D283" t="s">
        <v>2890</v>
      </c>
      <c r="E283" t="s">
        <v>2891</v>
      </c>
      <c r="F283" t="s">
        <v>2892</v>
      </c>
      <c r="G283" t="s">
        <v>2404</v>
      </c>
      <c r="H283" t="s">
        <v>2404</v>
      </c>
      <c r="J283" s="19">
        <v>2250</v>
      </c>
      <c r="K283" s="19">
        <v>2190</v>
      </c>
      <c r="L283" t="s">
        <v>2283</v>
      </c>
    </row>
    <row r="284" spans="1:12" ht="14.5" customHeight="1" x14ac:dyDescent="0.35">
      <c r="A284" t="s">
        <v>2094</v>
      </c>
      <c r="B284" t="s">
        <v>202</v>
      </c>
      <c r="C284" t="s">
        <v>211</v>
      </c>
      <c r="D284" t="s">
        <v>2893</v>
      </c>
      <c r="E284" t="s">
        <v>2894</v>
      </c>
      <c r="F284" t="s">
        <v>2895</v>
      </c>
      <c r="G284" t="s">
        <v>2404</v>
      </c>
      <c r="H284" t="s">
        <v>2404</v>
      </c>
      <c r="J284" s="19">
        <v>2250</v>
      </c>
      <c r="K284" s="19">
        <v>2190</v>
      </c>
      <c r="L284" t="s">
        <v>2283</v>
      </c>
    </row>
    <row r="285" spans="1:12" ht="14.5" customHeight="1" x14ac:dyDescent="0.35">
      <c r="A285" t="s">
        <v>2094</v>
      </c>
      <c r="B285" t="s">
        <v>202</v>
      </c>
      <c r="C285" t="s">
        <v>211</v>
      </c>
      <c r="D285" t="s">
        <v>2896</v>
      </c>
      <c r="E285" t="s">
        <v>2897</v>
      </c>
      <c r="F285" t="s">
        <v>2898</v>
      </c>
      <c r="G285" t="s">
        <v>2404</v>
      </c>
      <c r="H285" t="s">
        <v>2404</v>
      </c>
      <c r="J285" s="19">
        <v>2412.3287671232879</v>
      </c>
      <c r="K285" s="19">
        <v>2348</v>
      </c>
      <c r="L285" t="s">
        <v>2283</v>
      </c>
    </row>
    <row r="286" spans="1:12" ht="14.5" customHeight="1" x14ac:dyDescent="0.35">
      <c r="A286" t="s">
        <v>2094</v>
      </c>
      <c r="B286" t="s">
        <v>202</v>
      </c>
      <c r="C286" t="s">
        <v>211</v>
      </c>
      <c r="D286" t="s">
        <v>2899</v>
      </c>
      <c r="E286" t="s">
        <v>2900</v>
      </c>
      <c r="F286" t="s">
        <v>2901</v>
      </c>
      <c r="G286" t="s">
        <v>2404</v>
      </c>
      <c r="H286" t="s">
        <v>2404</v>
      </c>
      <c r="J286" s="19">
        <v>2574.6575342465753</v>
      </c>
      <c r="K286" s="19">
        <v>2506</v>
      </c>
      <c r="L286" t="s">
        <v>2283</v>
      </c>
    </row>
    <row r="287" spans="1:12" ht="14.5" customHeight="1" x14ac:dyDescent="0.35">
      <c r="A287" t="s">
        <v>2094</v>
      </c>
      <c r="B287" t="s">
        <v>202</v>
      </c>
      <c r="C287" t="s">
        <v>211</v>
      </c>
      <c r="D287" t="s">
        <v>2902</v>
      </c>
      <c r="E287" t="s">
        <v>2903</v>
      </c>
      <c r="F287" t="s">
        <v>2904</v>
      </c>
      <c r="G287" t="s">
        <v>2404</v>
      </c>
      <c r="H287" t="s">
        <v>2404</v>
      </c>
      <c r="J287" s="19">
        <v>2191.4383561643835</v>
      </c>
      <c r="K287" s="19">
        <v>2133</v>
      </c>
      <c r="L287" t="s">
        <v>2283</v>
      </c>
    </row>
    <row r="288" spans="1:12" ht="14.5" customHeight="1" x14ac:dyDescent="0.35">
      <c r="A288" t="s">
        <v>2094</v>
      </c>
      <c r="B288" t="s">
        <v>202</v>
      </c>
      <c r="C288" t="s">
        <v>211</v>
      </c>
      <c r="D288" t="s">
        <v>2905</v>
      </c>
      <c r="E288" t="s">
        <v>2906</v>
      </c>
      <c r="F288" t="s">
        <v>2907</v>
      </c>
      <c r="G288" t="s">
        <v>2404</v>
      </c>
      <c r="H288" t="s">
        <v>2404</v>
      </c>
      <c r="J288" s="19">
        <v>3169.5205479452056</v>
      </c>
      <c r="K288" s="19">
        <v>3085</v>
      </c>
      <c r="L288" t="s">
        <v>2283</v>
      </c>
    </row>
    <row r="289" spans="1:12" ht="14.5" customHeight="1" x14ac:dyDescent="0.35">
      <c r="A289" t="s">
        <v>2094</v>
      </c>
      <c r="B289" t="s">
        <v>202</v>
      </c>
      <c r="C289" t="s">
        <v>211</v>
      </c>
      <c r="D289" t="s">
        <v>2908</v>
      </c>
      <c r="E289" t="s">
        <v>2909</v>
      </c>
      <c r="F289" t="s">
        <v>2910</v>
      </c>
      <c r="G289" t="s">
        <v>2404</v>
      </c>
      <c r="H289" t="s">
        <v>2404</v>
      </c>
      <c r="J289" s="19">
        <v>2640.4109589041095</v>
      </c>
      <c r="K289" s="19">
        <v>2570</v>
      </c>
      <c r="L289" t="s">
        <v>2283</v>
      </c>
    </row>
    <row r="290" spans="1:12" ht="14.5" customHeight="1" x14ac:dyDescent="0.35">
      <c r="A290" t="s">
        <v>2094</v>
      </c>
      <c r="B290" t="s">
        <v>202</v>
      </c>
      <c r="C290" t="s">
        <v>211</v>
      </c>
      <c r="D290" t="s">
        <v>2911</v>
      </c>
      <c r="E290" t="s">
        <v>2912</v>
      </c>
      <c r="F290" t="s">
        <v>2913</v>
      </c>
      <c r="G290" t="s">
        <v>2404</v>
      </c>
      <c r="H290" t="s">
        <v>2404</v>
      </c>
      <c r="J290" s="19">
        <v>2413.3561643835619</v>
      </c>
      <c r="K290" s="19">
        <v>2349</v>
      </c>
      <c r="L290" t="s">
        <v>2283</v>
      </c>
    </row>
    <row r="291" spans="1:12" ht="14.5" customHeight="1" x14ac:dyDescent="0.35">
      <c r="A291" t="s">
        <v>2094</v>
      </c>
      <c r="B291" t="s">
        <v>202</v>
      </c>
      <c r="C291" t="s">
        <v>211</v>
      </c>
      <c r="D291" t="s">
        <v>2914</v>
      </c>
      <c r="E291" t="s">
        <v>2915</v>
      </c>
      <c r="F291" t="s">
        <v>2916</v>
      </c>
      <c r="G291" t="s">
        <v>2404</v>
      </c>
      <c r="H291" t="s">
        <v>2404</v>
      </c>
      <c r="J291" s="19">
        <v>1611.986301369863</v>
      </c>
      <c r="K291" s="19">
        <v>1569</v>
      </c>
      <c r="L291" t="s">
        <v>2817</v>
      </c>
    </row>
    <row r="292" spans="1:12" ht="14.5" customHeight="1" x14ac:dyDescent="0.35">
      <c r="A292" t="s">
        <v>2094</v>
      </c>
      <c r="B292" t="s">
        <v>202</v>
      </c>
      <c r="C292" t="s">
        <v>211</v>
      </c>
      <c r="D292" t="s">
        <v>2917</v>
      </c>
      <c r="E292" t="s">
        <v>2918</v>
      </c>
      <c r="F292" t="s">
        <v>2919</v>
      </c>
      <c r="G292" t="s">
        <v>2404</v>
      </c>
      <c r="H292" t="s">
        <v>2404</v>
      </c>
      <c r="J292" s="19">
        <v>2198.6301369863013</v>
      </c>
      <c r="K292" s="19">
        <v>2140</v>
      </c>
      <c r="L292" t="s">
        <v>2283</v>
      </c>
    </row>
    <row r="293" spans="1:12" ht="14.5" customHeight="1" x14ac:dyDescent="0.35">
      <c r="A293" t="s">
        <v>2094</v>
      </c>
      <c r="B293" t="s">
        <v>202</v>
      </c>
      <c r="C293" t="s">
        <v>211</v>
      </c>
      <c r="D293" t="s">
        <v>2920</v>
      </c>
      <c r="E293" t="s">
        <v>2921</v>
      </c>
      <c r="F293" t="s">
        <v>2922</v>
      </c>
      <c r="G293" t="s">
        <v>2404</v>
      </c>
      <c r="H293" t="s">
        <v>2404</v>
      </c>
      <c r="J293" s="19">
        <v>2360.9589041095892</v>
      </c>
      <c r="K293" s="19">
        <v>2298</v>
      </c>
      <c r="L293" t="s">
        <v>2283</v>
      </c>
    </row>
    <row r="294" spans="1:12" ht="14.5" customHeight="1" x14ac:dyDescent="0.35">
      <c r="A294" t="s">
        <v>2094</v>
      </c>
      <c r="B294" t="s">
        <v>202</v>
      </c>
      <c r="C294" t="s">
        <v>211</v>
      </c>
      <c r="D294" t="s">
        <v>2923</v>
      </c>
      <c r="E294" t="s">
        <v>2924</v>
      </c>
      <c r="F294" t="s">
        <v>2925</v>
      </c>
      <c r="G294" t="s">
        <v>2404</v>
      </c>
      <c r="H294" t="s">
        <v>2404</v>
      </c>
      <c r="J294" s="19">
        <v>2524.3150684931506</v>
      </c>
      <c r="K294" s="19">
        <v>2457</v>
      </c>
      <c r="L294" t="s">
        <v>2283</v>
      </c>
    </row>
    <row r="295" spans="1:12" ht="14.5" customHeight="1" x14ac:dyDescent="0.35">
      <c r="A295" t="s">
        <v>2094</v>
      </c>
      <c r="B295" t="s">
        <v>202</v>
      </c>
      <c r="C295" t="s">
        <v>211</v>
      </c>
      <c r="D295" t="s">
        <v>2926</v>
      </c>
      <c r="E295" t="s">
        <v>2927</v>
      </c>
      <c r="F295" t="s">
        <v>2928</v>
      </c>
      <c r="G295" t="s">
        <v>2404</v>
      </c>
      <c r="H295" t="s">
        <v>2404</v>
      </c>
      <c r="J295" s="19">
        <v>1670.5479452054794</v>
      </c>
      <c r="K295" s="19">
        <v>1626</v>
      </c>
      <c r="L295" t="s">
        <v>2283</v>
      </c>
    </row>
    <row r="296" spans="1:12" ht="14.5" customHeight="1" x14ac:dyDescent="0.35">
      <c r="A296" t="s">
        <v>2094</v>
      </c>
      <c r="B296" t="s">
        <v>202</v>
      </c>
      <c r="C296" t="s">
        <v>211</v>
      </c>
      <c r="D296" t="s">
        <v>2929</v>
      </c>
      <c r="E296" t="s">
        <v>2930</v>
      </c>
      <c r="F296" t="s">
        <v>2931</v>
      </c>
      <c r="G296" t="s">
        <v>2404</v>
      </c>
      <c r="H296" t="s">
        <v>2404</v>
      </c>
      <c r="J296" s="19">
        <v>1832.8767123287671</v>
      </c>
      <c r="K296" s="19">
        <v>1784</v>
      </c>
      <c r="L296" t="s">
        <v>2283</v>
      </c>
    </row>
    <row r="297" spans="1:12" ht="14.5" customHeight="1" x14ac:dyDescent="0.35">
      <c r="A297" t="s">
        <v>2094</v>
      </c>
      <c r="B297" t="s">
        <v>202</v>
      </c>
      <c r="C297" t="s">
        <v>211</v>
      </c>
      <c r="D297" t="s">
        <v>2932</v>
      </c>
      <c r="E297" t="s">
        <v>2933</v>
      </c>
      <c r="F297" t="s">
        <v>2934</v>
      </c>
      <c r="G297" t="s">
        <v>2404</v>
      </c>
      <c r="H297" t="s">
        <v>2404</v>
      </c>
      <c r="J297" s="19">
        <v>1995.2054794520548</v>
      </c>
      <c r="K297" s="19">
        <v>1942</v>
      </c>
      <c r="L297" t="s">
        <v>2283</v>
      </c>
    </row>
    <row r="298" spans="1:12" ht="14.5" customHeight="1" x14ac:dyDescent="0.35">
      <c r="A298" t="s">
        <v>2094</v>
      </c>
      <c r="B298" t="s">
        <v>202</v>
      </c>
      <c r="C298" t="s">
        <v>211</v>
      </c>
      <c r="D298" t="s">
        <v>2935</v>
      </c>
      <c r="E298" t="s">
        <v>2936</v>
      </c>
      <c r="F298" t="s">
        <v>2937</v>
      </c>
      <c r="G298" t="s">
        <v>2404</v>
      </c>
      <c r="H298" t="s">
        <v>2404</v>
      </c>
      <c r="J298" s="19">
        <v>2590.0684931506848</v>
      </c>
      <c r="K298" s="19">
        <v>2521</v>
      </c>
      <c r="L298" t="s">
        <v>2283</v>
      </c>
    </row>
    <row r="299" spans="1:12" ht="14.5" customHeight="1" x14ac:dyDescent="0.35">
      <c r="A299" t="s">
        <v>2094</v>
      </c>
      <c r="B299" t="s">
        <v>202</v>
      </c>
      <c r="C299" t="s">
        <v>211</v>
      </c>
      <c r="D299" t="s">
        <v>2938</v>
      </c>
      <c r="E299" t="s">
        <v>2939</v>
      </c>
      <c r="F299" t="s">
        <v>2940</v>
      </c>
      <c r="G299" t="s">
        <v>2404</v>
      </c>
      <c r="H299" t="s">
        <v>2404</v>
      </c>
      <c r="J299" s="19">
        <v>2060.9589041095892</v>
      </c>
      <c r="K299" s="19">
        <v>2006</v>
      </c>
      <c r="L299" t="s">
        <v>2283</v>
      </c>
    </row>
    <row r="300" spans="1:12" ht="14.5" customHeight="1" x14ac:dyDescent="0.35">
      <c r="A300" t="s">
        <v>2094</v>
      </c>
      <c r="B300" t="s">
        <v>202</v>
      </c>
      <c r="C300" t="s">
        <v>211</v>
      </c>
      <c r="D300" t="s">
        <v>2941</v>
      </c>
      <c r="E300" t="s">
        <v>2942</v>
      </c>
      <c r="F300" t="s">
        <v>2943</v>
      </c>
      <c r="G300" t="s">
        <v>2404</v>
      </c>
      <c r="H300" t="s">
        <v>2404</v>
      </c>
      <c r="J300" s="19">
        <v>1735.2739726027398</v>
      </c>
      <c r="K300" s="19">
        <v>1689</v>
      </c>
      <c r="L300" t="s">
        <v>2817</v>
      </c>
    </row>
    <row r="301" spans="1:12" ht="14.5" customHeight="1" x14ac:dyDescent="0.35">
      <c r="A301" t="s">
        <v>2094</v>
      </c>
      <c r="B301" t="s">
        <v>202</v>
      </c>
      <c r="C301" t="s">
        <v>211</v>
      </c>
      <c r="D301" t="s">
        <v>2944</v>
      </c>
      <c r="E301" t="s">
        <v>2945</v>
      </c>
      <c r="F301" t="s">
        <v>2946</v>
      </c>
      <c r="G301" t="s">
        <v>2404</v>
      </c>
      <c r="H301" t="s">
        <v>2404</v>
      </c>
      <c r="J301" s="19">
        <v>2441.0958904109589</v>
      </c>
      <c r="K301" s="19">
        <v>2376</v>
      </c>
      <c r="L301" t="s">
        <v>2283</v>
      </c>
    </row>
    <row r="302" spans="1:12" ht="14.5" customHeight="1" x14ac:dyDescent="0.35">
      <c r="A302" t="s">
        <v>2094</v>
      </c>
      <c r="B302" t="s">
        <v>202</v>
      </c>
      <c r="C302" t="s">
        <v>211</v>
      </c>
      <c r="D302" t="s">
        <v>2947</v>
      </c>
      <c r="E302" t="s">
        <v>2948</v>
      </c>
      <c r="F302" t="s">
        <v>2949</v>
      </c>
      <c r="G302" t="s">
        <v>2404</v>
      </c>
      <c r="H302" t="s">
        <v>2404</v>
      </c>
      <c r="J302" s="19">
        <v>2604.4520547945208</v>
      </c>
      <c r="K302" s="19">
        <v>2535</v>
      </c>
      <c r="L302" t="s">
        <v>2283</v>
      </c>
    </row>
    <row r="303" spans="1:12" ht="14.5" customHeight="1" x14ac:dyDescent="0.35">
      <c r="A303" t="s">
        <v>2094</v>
      </c>
      <c r="B303" t="s">
        <v>202</v>
      </c>
      <c r="C303" t="s">
        <v>211</v>
      </c>
      <c r="D303" t="s">
        <v>2950</v>
      </c>
      <c r="E303" t="s">
        <v>2951</v>
      </c>
      <c r="F303" t="s">
        <v>2952</v>
      </c>
      <c r="G303" t="s">
        <v>2404</v>
      </c>
      <c r="H303" t="s">
        <v>2404</v>
      </c>
      <c r="J303" s="19">
        <v>2767.8082191780823</v>
      </c>
      <c r="K303" s="19">
        <v>2694</v>
      </c>
      <c r="L303" t="s">
        <v>2283</v>
      </c>
    </row>
    <row r="304" spans="1:12" ht="14.5" customHeight="1" x14ac:dyDescent="0.35">
      <c r="A304" t="s">
        <v>2094</v>
      </c>
      <c r="B304" t="s">
        <v>202</v>
      </c>
      <c r="C304" t="s">
        <v>211</v>
      </c>
      <c r="D304" t="s">
        <v>2953</v>
      </c>
      <c r="E304" t="s">
        <v>2954</v>
      </c>
      <c r="F304" t="s">
        <v>2955</v>
      </c>
      <c r="G304" t="s">
        <v>2404</v>
      </c>
      <c r="H304" t="s">
        <v>2404</v>
      </c>
      <c r="J304" s="19">
        <v>1913.013698630137</v>
      </c>
      <c r="K304" s="19">
        <v>1862</v>
      </c>
      <c r="L304" t="s">
        <v>2283</v>
      </c>
    </row>
    <row r="305" spans="1:12" ht="14.5" customHeight="1" x14ac:dyDescent="0.35">
      <c r="A305" t="s">
        <v>2094</v>
      </c>
      <c r="B305" t="s">
        <v>202</v>
      </c>
      <c r="C305" t="s">
        <v>211</v>
      </c>
      <c r="D305" t="s">
        <v>2956</v>
      </c>
      <c r="E305" t="s">
        <v>2957</v>
      </c>
      <c r="F305" t="s">
        <v>2958</v>
      </c>
      <c r="G305" t="s">
        <v>2404</v>
      </c>
      <c r="H305" t="s">
        <v>2404</v>
      </c>
      <c r="J305" s="19">
        <v>2076.3698630136987</v>
      </c>
      <c r="K305" s="19">
        <v>2021</v>
      </c>
      <c r="L305" t="s">
        <v>2283</v>
      </c>
    </row>
    <row r="306" spans="1:12" ht="14.5" customHeight="1" x14ac:dyDescent="0.35">
      <c r="A306" t="s">
        <v>2094</v>
      </c>
      <c r="B306" t="s">
        <v>202</v>
      </c>
      <c r="C306" t="s">
        <v>211</v>
      </c>
      <c r="D306" t="s">
        <v>2959</v>
      </c>
      <c r="E306" t="s">
        <v>2960</v>
      </c>
      <c r="F306" t="s">
        <v>2961</v>
      </c>
      <c r="G306" t="s">
        <v>2404</v>
      </c>
      <c r="H306" t="s">
        <v>2404</v>
      </c>
      <c r="J306" s="19">
        <v>2238.6986301369861</v>
      </c>
      <c r="K306" s="19">
        <v>2179</v>
      </c>
      <c r="L306" t="s">
        <v>2283</v>
      </c>
    </row>
    <row r="307" spans="1:12" ht="14.5" customHeight="1" x14ac:dyDescent="0.35">
      <c r="A307" t="s">
        <v>2094</v>
      </c>
      <c r="B307" t="s">
        <v>202</v>
      </c>
      <c r="C307" t="s">
        <v>211</v>
      </c>
      <c r="D307" t="s">
        <v>2962</v>
      </c>
      <c r="E307" t="s">
        <v>2963</v>
      </c>
      <c r="F307" t="s">
        <v>2964</v>
      </c>
      <c r="G307" t="s">
        <v>2404</v>
      </c>
      <c r="H307" t="s">
        <v>2404</v>
      </c>
      <c r="J307" s="19">
        <v>1855.4794520547946</v>
      </c>
      <c r="K307" s="19">
        <v>1806</v>
      </c>
      <c r="L307" t="s">
        <v>2817</v>
      </c>
    </row>
    <row r="308" spans="1:12" ht="14.5" customHeight="1" x14ac:dyDescent="0.35">
      <c r="A308" t="s">
        <v>2094</v>
      </c>
      <c r="B308" t="s">
        <v>202</v>
      </c>
      <c r="C308" t="s">
        <v>211</v>
      </c>
      <c r="D308" t="s">
        <v>2965</v>
      </c>
      <c r="E308" t="s">
        <v>2966</v>
      </c>
      <c r="F308" t="s">
        <v>221</v>
      </c>
      <c r="G308" t="s">
        <v>2404</v>
      </c>
      <c r="H308" t="s">
        <v>2404</v>
      </c>
      <c r="J308" s="19">
        <v>2833.5616438356165</v>
      </c>
      <c r="K308" s="19">
        <v>2758</v>
      </c>
      <c r="L308" t="s">
        <v>2283</v>
      </c>
    </row>
    <row r="309" spans="1:12" ht="14.5" customHeight="1" x14ac:dyDescent="0.35">
      <c r="A309" t="s">
        <v>2094</v>
      </c>
      <c r="B309" t="s">
        <v>202</v>
      </c>
      <c r="C309" t="s">
        <v>211</v>
      </c>
      <c r="D309" t="s">
        <v>2967</v>
      </c>
      <c r="E309" t="s">
        <v>2968</v>
      </c>
      <c r="F309" t="s">
        <v>2969</v>
      </c>
      <c r="G309" t="s">
        <v>2404</v>
      </c>
      <c r="H309" t="s">
        <v>2404</v>
      </c>
      <c r="J309" s="19">
        <v>2304.4520547945208</v>
      </c>
      <c r="K309" s="19">
        <v>2243</v>
      </c>
      <c r="L309" t="s">
        <v>2283</v>
      </c>
    </row>
    <row r="310" spans="1:12" ht="14.5" customHeight="1" x14ac:dyDescent="0.35">
      <c r="A310" t="s">
        <v>2094</v>
      </c>
      <c r="B310" t="s">
        <v>202</v>
      </c>
      <c r="C310" t="s">
        <v>211</v>
      </c>
      <c r="D310" t="s">
        <v>2970</v>
      </c>
      <c r="E310" t="s">
        <v>2971</v>
      </c>
      <c r="F310" t="s">
        <v>2344</v>
      </c>
      <c r="G310" t="s">
        <v>2404</v>
      </c>
      <c r="H310" t="s">
        <v>2404</v>
      </c>
      <c r="J310" s="19">
        <v>1978.7671232876712</v>
      </c>
      <c r="K310" s="19">
        <v>1926</v>
      </c>
      <c r="L310" t="s">
        <v>2817</v>
      </c>
    </row>
    <row r="311" spans="1:12" ht="14.5" customHeight="1" x14ac:dyDescent="0.35">
      <c r="A311" t="s">
        <v>2094</v>
      </c>
      <c r="B311" t="s">
        <v>202</v>
      </c>
      <c r="C311" t="s">
        <v>211</v>
      </c>
      <c r="D311" t="s">
        <v>2972</v>
      </c>
      <c r="E311" t="s">
        <v>2973</v>
      </c>
      <c r="F311" t="s">
        <v>2974</v>
      </c>
      <c r="G311" t="s">
        <v>2404</v>
      </c>
      <c r="H311" t="s">
        <v>2404</v>
      </c>
      <c r="J311" s="19">
        <v>2000.3424657534247</v>
      </c>
      <c r="K311" s="19">
        <v>1947</v>
      </c>
      <c r="L311" t="s">
        <v>2283</v>
      </c>
    </row>
    <row r="312" spans="1:12" ht="14.5" customHeight="1" x14ac:dyDescent="0.35">
      <c r="A312" t="s">
        <v>2094</v>
      </c>
      <c r="B312" t="s">
        <v>202</v>
      </c>
      <c r="C312" t="s">
        <v>211</v>
      </c>
      <c r="D312" t="s">
        <v>2975</v>
      </c>
      <c r="E312" t="s">
        <v>2976</v>
      </c>
      <c r="F312" t="s">
        <v>2977</v>
      </c>
      <c r="G312" t="s">
        <v>2404</v>
      </c>
      <c r="H312" t="s">
        <v>2404</v>
      </c>
      <c r="J312" s="19">
        <v>2163.6986301369861</v>
      </c>
      <c r="K312" s="19">
        <v>2106</v>
      </c>
      <c r="L312" t="s">
        <v>2283</v>
      </c>
    </row>
    <row r="313" spans="1:12" ht="14.5" customHeight="1" x14ac:dyDescent="0.35">
      <c r="A313" t="s">
        <v>2094</v>
      </c>
      <c r="B313" t="s">
        <v>202</v>
      </c>
      <c r="C313" t="s">
        <v>211</v>
      </c>
      <c r="D313" t="s">
        <v>2978</v>
      </c>
      <c r="E313" t="s">
        <v>2979</v>
      </c>
      <c r="F313" t="s">
        <v>2980</v>
      </c>
      <c r="G313" t="s">
        <v>2404</v>
      </c>
      <c r="H313" t="s">
        <v>2404</v>
      </c>
      <c r="J313" s="19">
        <v>2327.0547945205481</v>
      </c>
      <c r="K313" s="19">
        <v>2265</v>
      </c>
      <c r="L313" t="s">
        <v>2283</v>
      </c>
    </row>
    <row r="314" spans="1:12" ht="14.5" customHeight="1" x14ac:dyDescent="0.35">
      <c r="A314" t="s">
        <v>2094</v>
      </c>
      <c r="B314" t="s">
        <v>202</v>
      </c>
      <c r="C314" t="s">
        <v>211</v>
      </c>
      <c r="D314" t="s">
        <v>2981</v>
      </c>
      <c r="E314" t="s">
        <v>2982</v>
      </c>
      <c r="F314" t="s">
        <v>2983</v>
      </c>
      <c r="G314" t="s">
        <v>2404</v>
      </c>
      <c r="H314" t="s">
        <v>2404</v>
      </c>
      <c r="J314" s="19">
        <v>1472.2602739726028</v>
      </c>
      <c r="K314" s="19">
        <v>1433</v>
      </c>
      <c r="L314" t="s">
        <v>2283</v>
      </c>
    </row>
    <row r="315" spans="1:12" ht="14.5" customHeight="1" x14ac:dyDescent="0.35">
      <c r="A315" t="s">
        <v>2094</v>
      </c>
      <c r="B315" t="s">
        <v>202</v>
      </c>
      <c r="C315" t="s">
        <v>211</v>
      </c>
      <c r="D315" t="s">
        <v>2984</v>
      </c>
      <c r="E315" t="s">
        <v>2985</v>
      </c>
      <c r="F315" t="s">
        <v>2986</v>
      </c>
      <c r="G315" t="s">
        <v>2404</v>
      </c>
      <c r="H315" t="s">
        <v>2404</v>
      </c>
      <c r="J315" s="19">
        <v>1635.6164383561645</v>
      </c>
      <c r="K315" s="19">
        <v>1592</v>
      </c>
      <c r="L315" t="s">
        <v>2283</v>
      </c>
    </row>
    <row r="316" spans="1:12" ht="14.5" customHeight="1" x14ac:dyDescent="0.35">
      <c r="A316" t="s">
        <v>2094</v>
      </c>
      <c r="B316" t="s">
        <v>202</v>
      </c>
      <c r="C316" t="s">
        <v>211</v>
      </c>
      <c r="D316" t="s">
        <v>2987</v>
      </c>
      <c r="E316" t="s">
        <v>2988</v>
      </c>
      <c r="F316" t="s">
        <v>2989</v>
      </c>
      <c r="G316" t="s">
        <v>2404</v>
      </c>
      <c r="H316" t="s">
        <v>2404</v>
      </c>
      <c r="J316" s="19">
        <v>1797.9452054794522</v>
      </c>
      <c r="K316" s="19">
        <v>1750</v>
      </c>
      <c r="L316" t="s">
        <v>2283</v>
      </c>
    </row>
    <row r="317" spans="1:12" ht="14.5" customHeight="1" x14ac:dyDescent="0.35">
      <c r="A317" t="s">
        <v>2094</v>
      </c>
      <c r="B317" t="s">
        <v>202</v>
      </c>
      <c r="C317" t="s">
        <v>211</v>
      </c>
      <c r="D317" t="s">
        <v>2990</v>
      </c>
      <c r="E317" t="s">
        <v>2991</v>
      </c>
      <c r="F317" t="s">
        <v>2992</v>
      </c>
      <c r="G317" t="s">
        <v>2404</v>
      </c>
      <c r="H317" t="s">
        <v>2404</v>
      </c>
      <c r="J317" s="19">
        <v>1414.7260273972604</v>
      </c>
      <c r="K317" s="19">
        <v>1377</v>
      </c>
      <c r="L317" t="s">
        <v>2283</v>
      </c>
    </row>
    <row r="318" spans="1:12" ht="14.5" customHeight="1" x14ac:dyDescent="0.35">
      <c r="A318" t="s">
        <v>2094</v>
      </c>
      <c r="B318" t="s">
        <v>202</v>
      </c>
      <c r="C318" t="s">
        <v>211</v>
      </c>
      <c r="D318" t="s">
        <v>2993</v>
      </c>
      <c r="E318" t="s">
        <v>2994</v>
      </c>
      <c r="F318" t="s">
        <v>2995</v>
      </c>
      <c r="G318" t="s">
        <v>2404</v>
      </c>
      <c r="H318" t="s">
        <v>2404</v>
      </c>
      <c r="J318" s="19">
        <v>2392.8082191780823</v>
      </c>
      <c r="K318" s="19">
        <v>2329</v>
      </c>
      <c r="L318" t="s">
        <v>2283</v>
      </c>
    </row>
    <row r="319" spans="1:12" ht="14.5" customHeight="1" x14ac:dyDescent="0.35">
      <c r="A319" t="s">
        <v>2094</v>
      </c>
      <c r="B319" t="s">
        <v>202</v>
      </c>
      <c r="C319" t="s">
        <v>211</v>
      </c>
      <c r="D319" t="s">
        <v>2996</v>
      </c>
      <c r="E319" t="s">
        <v>2997</v>
      </c>
      <c r="F319" t="s">
        <v>2998</v>
      </c>
      <c r="G319" t="s">
        <v>2404</v>
      </c>
      <c r="H319" t="s">
        <v>2404</v>
      </c>
      <c r="J319" s="19">
        <v>1863.6986301369864</v>
      </c>
      <c r="K319" s="19">
        <v>1814</v>
      </c>
      <c r="L319" t="s">
        <v>2283</v>
      </c>
    </row>
    <row r="320" spans="1:12" ht="14.5" customHeight="1" x14ac:dyDescent="0.35">
      <c r="A320" t="s">
        <v>2094</v>
      </c>
      <c r="B320" t="s">
        <v>202</v>
      </c>
      <c r="C320" t="s">
        <v>211</v>
      </c>
      <c r="D320" t="s">
        <v>2999</v>
      </c>
      <c r="E320" t="s">
        <v>3000</v>
      </c>
      <c r="F320" t="s">
        <v>3001</v>
      </c>
      <c r="G320" t="s">
        <v>2404</v>
      </c>
      <c r="H320" t="s">
        <v>2404</v>
      </c>
      <c r="J320" s="19">
        <v>1636.6438356164383</v>
      </c>
      <c r="K320" s="19">
        <v>1593</v>
      </c>
      <c r="L320" t="s">
        <v>2283</v>
      </c>
    </row>
    <row r="321" spans="1:12" ht="14.5" customHeight="1" x14ac:dyDescent="0.35">
      <c r="A321" t="s">
        <v>2094</v>
      </c>
      <c r="B321" t="s">
        <v>202</v>
      </c>
      <c r="C321" t="s">
        <v>211</v>
      </c>
      <c r="D321" t="s">
        <v>3002</v>
      </c>
      <c r="E321" t="s">
        <v>3003</v>
      </c>
      <c r="F321" t="s">
        <v>3004</v>
      </c>
      <c r="G321" t="s">
        <v>2404</v>
      </c>
      <c r="H321" t="s">
        <v>2404</v>
      </c>
      <c r="J321" s="19">
        <v>2388.6986301369861</v>
      </c>
      <c r="K321" s="19">
        <v>2325</v>
      </c>
      <c r="L321" t="s">
        <v>2283</v>
      </c>
    </row>
    <row r="322" spans="1:12" ht="14.5" customHeight="1" x14ac:dyDescent="0.35">
      <c r="A322" t="s">
        <v>2094</v>
      </c>
      <c r="B322" t="s">
        <v>202</v>
      </c>
      <c r="C322" t="s">
        <v>211</v>
      </c>
      <c r="D322" t="s">
        <v>3005</v>
      </c>
      <c r="E322" t="s">
        <v>3006</v>
      </c>
      <c r="F322" t="s">
        <v>3007</v>
      </c>
      <c r="G322" t="s">
        <v>2404</v>
      </c>
      <c r="H322" t="s">
        <v>2404</v>
      </c>
      <c r="J322" s="19">
        <v>2975.3424657534247</v>
      </c>
      <c r="K322" s="19">
        <v>2896</v>
      </c>
      <c r="L322" t="s">
        <v>2283</v>
      </c>
    </row>
    <row r="323" spans="1:12" ht="14.5" customHeight="1" x14ac:dyDescent="0.35">
      <c r="A323" t="s">
        <v>2094</v>
      </c>
      <c r="B323" t="s">
        <v>202</v>
      </c>
      <c r="C323" t="s">
        <v>211</v>
      </c>
      <c r="D323" t="s">
        <v>3008</v>
      </c>
      <c r="E323" t="s">
        <v>3009</v>
      </c>
      <c r="F323" t="s">
        <v>3010</v>
      </c>
      <c r="G323" t="s">
        <v>2404</v>
      </c>
      <c r="H323" t="s">
        <v>2404</v>
      </c>
      <c r="J323" s="19">
        <v>3138.6986301369866</v>
      </c>
      <c r="K323" s="19">
        <v>3055</v>
      </c>
      <c r="L323" t="s">
        <v>2283</v>
      </c>
    </row>
    <row r="324" spans="1:12" ht="14.5" customHeight="1" x14ac:dyDescent="0.35">
      <c r="A324" t="s">
        <v>2094</v>
      </c>
      <c r="B324" t="s">
        <v>202</v>
      </c>
      <c r="C324" t="s">
        <v>211</v>
      </c>
      <c r="D324" t="s">
        <v>3011</v>
      </c>
      <c r="E324" t="s">
        <v>3012</v>
      </c>
      <c r="F324" t="s">
        <v>3013</v>
      </c>
      <c r="G324" t="s">
        <v>2404</v>
      </c>
      <c r="H324" t="s">
        <v>2404</v>
      </c>
      <c r="J324" s="19">
        <v>3301.027397260274</v>
      </c>
      <c r="K324" s="19">
        <v>3213</v>
      </c>
      <c r="L324" t="s">
        <v>2283</v>
      </c>
    </row>
    <row r="325" spans="1:12" ht="14.5" customHeight="1" x14ac:dyDescent="0.35">
      <c r="A325" t="s">
        <v>2094</v>
      </c>
      <c r="B325" t="s">
        <v>202</v>
      </c>
      <c r="C325" t="s">
        <v>211</v>
      </c>
      <c r="D325" t="s">
        <v>3014</v>
      </c>
      <c r="E325" t="s">
        <v>3015</v>
      </c>
      <c r="F325" t="s">
        <v>3016</v>
      </c>
      <c r="G325" t="s">
        <v>2404</v>
      </c>
      <c r="H325" t="s">
        <v>2404</v>
      </c>
      <c r="J325" s="19">
        <v>2447.2602739726026</v>
      </c>
      <c r="K325" s="19">
        <v>2382</v>
      </c>
      <c r="L325" t="s">
        <v>2283</v>
      </c>
    </row>
    <row r="326" spans="1:12" ht="14.5" customHeight="1" x14ac:dyDescent="0.35">
      <c r="A326" t="s">
        <v>2094</v>
      </c>
      <c r="B326" t="s">
        <v>202</v>
      </c>
      <c r="C326" t="s">
        <v>211</v>
      </c>
      <c r="D326" t="s">
        <v>3017</v>
      </c>
      <c r="E326" t="s">
        <v>3018</v>
      </c>
      <c r="F326" t="s">
        <v>3019</v>
      </c>
      <c r="G326" t="s">
        <v>2404</v>
      </c>
      <c r="H326" t="s">
        <v>2404</v>
      </c>
      <c r="J326" s="19">
        <v>2447.2602739726026</v>
      </c>
      <c r="K326" s="19">
        <v>2382</v>
      </c>
      <c r="L326" t="s">
        <v>2283</v>
      </c>
    </row>
    <row r="327" spans="1:12" ht="14.5" customHeight="1" x14ac:dyDescent="0.35">
      <c r="A327" t="s">
        <v>2094</v>
      </c>
      <c r="B327" t="s">
        <v>202</v>
      </c>
      <c r="C327" t="s">
        <v>211</v>
      </c>
      <c r="D327" t="s">
        <v>3020</v>
      </c>
      <c r="E327" t="s">
        <v>3021</v>
      </c>
      <c r="F327" t="s">
        <v>3022</v>
      </c>
      <c r="G327" t="s">
        <v>2404</v>
      </c>
      <c r="H327" t="s">
        <v>2404</v>
      </c>
      <c r="J327" s="19">
        <v>2609.5890410958905</v>
      </c>
      <c r="K327" s="19">
        <v>2540</v>
      </c>
      <c r="L327" t="s">
        <v>2283</v>
      </c>
    </row>
    <row r="328" spans="1:12" ht="14.5" customHeight="1" x14ac:dyDescent="0.35">
      <c r="A328" t="s">
        <v>2094</v>
      </c>
      <c r="B328" t="s">
        <v>202</v>
      </c>
      <c r="C328" t="s">
        <v>211</v>
      </c>
      <c r="D328" t="s">
        <v>3023</v>
      </c>
      <c r="E328" t="s">
        <v>3024</v>
      </c>
      <c r="F328" t="s">
        <v>3025</v>
      </c>
      <c r="G328" t="s">
        <v>2404</v>
      </c>
      <c r="H328" t="s">
        <v>2404</v>
      </c>
      <c r="J328" s="19">
        <v>2772.9452054794519</v>
      </c>
      <c r="K328" s="19">
        <v>2699</v>
      </c>
      <c r="L328" t="s">
        <v>2283</v>
      </c>
    </row>
    <row r="329" spans="1:12" ht="14.5" customHeight="1" x14ac:dyDescent="0.35">
      <c r="A329" t="s">
        <v>2094</v>
      </c>
      <c r="B329" t="s">
        <v>202</v>
      </c>
      <c r="C329" t="s">
        <v>211</v>
      </c>
      <c r="D329" t="s">
        <v>3026</v>
      </c>
      <c r="E329" t="s">
        <v>3027</v>
      </c>
      <c r="F329" t="s">
        <v>3028</v>
      </c>
      <c r="G329" t="s">
        <v>2404</v>
      </c>
      <c r="H329" t="s">
        <v>2404</v>
      </c>
      <c r="J329" s="19">
        <v>3366.7808219178082</v>
      </c>
      <c r="K329" s="19">
        <v>3277</v>
      </c>
      <c r="L329" t="s">
        <v>2283</v>
      </c>
    </row>
    <row r="330" spans="1:12" ht="14.5" customHeight="1" x14ac:dyDescent="0.35">
      <c r="A330" t="s">
        <v>2094</v>
      </c>
      <c r="B330" t="s">
        <v>202</v>
      </c>
      <c r="C330" t="s">
        <v>211</v>
      </c>
      <c r="D330" t="s">
        <v>3029</v>
      </c>
      <c r="E330" t="s">
        <v>3030</v>
      </c>
      <c r="F330" t="s">
        <v>3031</v>
      </c>
      <c r="G330" t="s">
        <v>2404</v>
      </c>
      <c r="H330" t="s">
        <v>2404</v>
      </c>
      <c r="J330" s="19">
        <v>2838.6986301369866</v>
      </c>
      <c r="K330" s="19">
        <v>2763</v>
      </c>
      <c r="L330" t="s">
        <v>2283</v>
      </c>
    </row>
    <row r="331" spans="1:12" ht="14.5" customHeight="1" x14ac:dyDescent="0.35">
      <c r="A331" t="s">
        <v>2094</v>
      </c>
      <c r="B331" t="s">
        <v>202</v>
      </c>
      <c r="C331" t="s">
        <v>211</v>
      </c>
      <c r="D331" t="s">
        <v>3032</v>
      </c>
      <c r="E331" t="s">
        <v>3033</v>
      </c>
      <c r="F331" t="s">
        <v>3034</v>
      </c>
      <c r="G331" t="s">
        <v>2404</v>
      </c>
      <c r="H331" t="s">
        <v>2404</v>
      </c>
      <c r="J331" s="19">
        <v>2610.6164383561645</v>
      </c>
      <c r="K331" s="19">
        <v>2541</v>
      </c>
      <c r="L331" t="s">
        <v>2283</v>
      </c>
    </row>
    <row r="332" spans="1:12" ht="14.5" customHeight="1" x14ac:dyDescent="0.35">
      <c r="A332" t="s">
        <v>2094</v>
      </c>
      <c r="B332" t="s">
        <v>202</v>
      </c>
      <c r="C332" t="s">
        <v>211</v>
      </c>
      <c r="D332" t="s">
        <v>3035</v>
      </c>
      <c r="E332" t="s">
        <v>3036</v>
      </c>
      <c r="F332" t="s">
        <v>3037</v>
      </c>
      <c r="G332" t="s">
        <v>2404</v>
      </c>
      <c r="H332" t="s">
        <v>2404</v>
      </c>
      <c r="J332" s="19">
        <v>3218.8356164383563</v>
      </c>
      <c r="K332" s="19">
        <v>3133</v>
      </c>
      <c r="L332" t="s">
        <v>2283</v>
      </c>
    </row>
    <row r="333" spans="1:12" ht="14.5" customHeight="1" x14ac:dyDescent="0.35">
      <c r="A333" t="s">
        <v>2094</v>
      </c>
      <c r="B333" t="s">
        <v>202</v>
      </c>
      <c r="C333" t="s">
        <v>211</v>
      </c>
      <c r="D333" t="s">
        <v>3038</v>
      </c>
      <c r="E333" t="s">
        <v>3039</v>
      </c>
      <c r="F333" t="s">
        <v>3040</v>
      </c>
      <c r="G333" t="s">
        <v>2404</v>
      </c>
      <c r="H333" t="s">
        <v>2404</v>
      </c>
      <c r="J333" s="19">
        <v>3381.1643835616437</v>
      </c>
      <c r="K333" s="19">
        <v>3291</v>
      </c>
      <c r="L333" t="s">
        <v>2283</v>
      </c>
    </row>
    <row r="334" spans="1:12" ht="14.5" customHeight="1" x14ac:dyDescent="0.35">
      <c r="A334" t="s">
        <v>2094</v>
      </c>
      <c r="B334" t="s">
        <v>202</v>
      </c>
      <c r="C334" t="s">
        <v>211</v>
      </c>
      <c r="D334" t="s">
        <v>3041</v>
      </c>
      <c r="E334" t="s">
        <v>3042</v>
      </c>
      <c r="F334" t="s">
        <v>3043</v>
      </c>
      <c r="G334" t="s">
        <v>2404</v>
      </c>
      <c r="H334" t="s">
        <v>2404</v>
      </c>
      <c r="J334" s="19">
        <v>3544.5205479452056</v>
      </c>
      <c r="K334" s="19">
        <v>3450</v>
      </c>
      <c r="L334" t="s">
        <v>2283</v>
      </c>
    </row>
    <row r="335" spans="1:12" ht="14.5" customHeight="1" x14ac:dyDescent="0.35">
      <c r="A335" t="s">
        <v>2094</v>
      </c>
      <c r="B335" t="s">
        <v>202</v>
      </c>
      <c r="C335" t="s">
        <v>211</v>
      </c>
      <c r="D335" t="s">
        <v>3044</v>
      </c>
      <c r="E335" t="s">
        <v>3045</v>
      </c>
      <c r="F335" t="s">
        <v>3046</v>
      </c>
      <c r="G335" t="s">
        <v>2404</v>
      </c>
      <c r="H335" t="s">
        <v>2404</v>
      </c>
      <c r="J335" s="19">
        <v>2690.7534246575342</v>
      </c>
      <c r="K335" s="19">
        <v>2619</v>
      </c>
      <c r="L335" t="s">
        <v>2283</v>
      </c>
    </row>
    <row r="336" spans="1:12" ht="14.5" customHeight="1" x14ac:dyDescent="0.35">
      <c r="A336" t="s">
        <v>2094</v>
      </c>
      <c r="B336" t="s">
        <v>202</v>
      </c>
      <c r="C336" t="s">
        <v>211</v>
      </c>
      <c r="D336" t="s">
        <v>3047</v>
      </c>
      <c r="E336" t="s">
        <v>3048</v>
      </c>
      <c r="F336" t="s">
        <v>3049</v>
      </c>
      <c r="G336" t="s">
        <v>2404</v>
      </c>
      <c r="H336" t="s">
        <v>2404</v>
      </c>
      <c r="J336" s="19">
        <v>2690.7534246575342</v>
      </c>
      <c r="K336" s="19">
        <v>2619</v>
      </c>
      <c r="L336" t="s">
        <v>2283</v>
      </c>
    </row>
    <row r="337" spans="1:12" ht="14.5" customHeight="1" x14ac:dyDescent="0.35">
      <c r="A337" t="s">
        <v>2094</v>
      </c>
      <c r="B337" t="s">
        <v>202</v>
      </c>
      <c r="C337" t="s">
        <v>211</v>
      </c>
      <c r="D337" t="s">
        <v>3050</v>
      </c>
      <c r="E337" t="s">
        <v>3051</v>
      </c>
      <c r="F337" t="s">
        <v>3052</v>
      </c>
      <c r="G337" t="s">
        <v>2404</v>
      </c>
      <c r="H337" t="s">
        <v>2404</v>
      </c>
      <c r="J337" s="19">
        <v>2853.0821917808221</v>
      </c>
      <c r="K337" s="19">
        <v>2777</v>
      </c>
      <c r="L337" t="s">
        <v>2283</v>
      </c>
    </row>
    <row r="338" spans="1:12" ht="14.5" customHeight="1" x14ac:dyDescent="0.35">
      <c r="A338" t="s">
        <v>2094</v>
      </c>
      <c r="B338" t="s">
        <v>202</v>
      </c>
      <c r="C338" t="s">
        <v>211</v>
      </c>
      <c r="D338" t="s">
        <v>3053</v>
      </c>
      <c r="E338" t="s">
        <v>3054</v>
      </c>
      <c r="F338" t="s">
        <v>3055</v>
      </c>
      <c r="G338" t="s">
        <v>2404</v>
      </c>
      <c r="H338" t="s">
        <v>2404</v>
      </c>
      <c r="J338" s="19">
        <v>3015.4109589041095</v>
      </c>
      <c r="K338" s="19">
        <v>2935</v>
      </c>
      <c r="L338" t="s">
        <v>2283</v>
      </c>
    </row>
    <row r="339" spans="1:12" ht="14.5" customHeight="1" x14ac:dyDescent="0.35">
      <c r="A339" t="s">
        <v>2094</v>
      </c>
      <c r="B339" t="s">
        <v>202</v>
      </c>
      <c r="C339" t="s">
        <v>211</v>
      </c>
      <c r="D339" t="s">
        <v>3056</v>
      </c>
      <c r="E339" t="s">
        <v>3057</v>
      </c>
      <c r="F339" t="s">
        <v>3058</v>
      </c>
      <c r="G339" t="s">
        <v>2404</v>
      </c>
      <c r="H339" t="s">
        <v>2404</v>
      </c>
      <c r="J339" s="19">
        <v>2632.1917808219177</v>
      </c>
      <c r="K339" s="19">
        <v>2562</v>
      </c>
      <c r="L339" t="s">
        <v>2283</v>
      </c>
    </row>
    <row r="340" spans="1:12" ht="14.5" customHeight="1" x14ac:dyDescent="0.35">
      <c r="A340" t="s">
        <v>2094</v>
      </c>
      <c r="B340" t="s">
        <v>202</v>
      </c>
      <c r="C340" t="s">
        <v>211</v>
      </c>
      <c r="D340" t="s">
        <v>3059</v>
      </c>
      <c r="E340" t="s">
        <v>3060</v>
      </c>
      <c r="F340" t="s">
        <v>3061</v>
      </c>
      <c r="G340" t="s">
        <v>2404</v>
      </c>
      <c r="H340" t="s">
        <v>2404</v>
      </c>
      <c r="J340" s="19">
        <v>3610.2739726027398</v>
      </c>
      <c r="K340" s="19">
        <v>3514</v>
      </c>
      <c r="L340" t="s">
        <v>2283</v>
      </c>
    </row>
    <row r="341" spans="1:12" ht="14.5" customHeight="1" x14ac:dyDescent="0.35">
      <c r="A341" t="s">
        <v>2094</v>
      </c>
      <c r="B341" t="s">
        <v>202</v>
      </c>
      <c r="C341" t="s">
        <v>211</v>
      </c>
      <c r="D341" t="s">
        <v>3062</v>
      </c>
      <c r="E341" t="s">
        <v>3063</v>
      </c>
      <c r="F341" t="s">
        <v>3064</v>
      </c>
      <c r="G341" t="s">
        <v>2404</v>
      </c>
      <c r="H341" t="s">
        <v>2404</v>
      </c>
      <c r="J341" s="19">
        <v>3081.1643835616437</v>
      </c>
      <c r="K341" s="19">
        <v>2999</v>
      </c>
      <c r="L341" t="s">
        <v>2283</v>
      </c>
    </row>
    <row r="342" spans="1:12" ht="14.5" customHeight="1" x14ac:dyDescent="0.35">
      <c r="A342" t="s">
        <v>2094</v>
      </c>
      <c r="B342" t="s">
        <v>202</v>
      </c>
      <c r="C342" t="s">
        <v>211</v>
      </c>
      <c r="D342" t="s">
        <v>3065</v>
      </c>
      <c r="E342" t="s">
        <v>3066</v>
      </c>
      <c r="F342" t="s">
        <v>3067</v>
      </c>
      <c r="G342" t="s">
        <v>2404</v>
      </c>
      <c r="H342" t="s">
        <v>2404</v>
      </c>
      <c r="J342" s="19">
        <v>2854.1095890410961</v>
      </c>
      <c r="K342" s="19">
        <v>2778</v>
      </c>
      <c r="L342" t="s">
        <v>2283</v>
      </c>
    </row>
    <row r="343" spans="1:12" ht="14.5" customHeight="1" x14ac:dyDescent="0.35">
      <c r="A343" t="s">
        <v>2094</v>
      </c>
      <c r="B343" t="s">
        <v>202</v>
      </c>
      <c r="C343" t="s">
        <v>211</v>
      </c>
      <c r="D343" t="s">
        <v>3068</v>
      </c>
      <c r="E343" t="s">
        <v>3069</v>
      </c>
      <c r="F343" t="s">
        <v>3070</v>
      </c>
      <c r="G343" t="s">
        <v>2404</v>
      </c>
      <c r="H343" t="s">
        <v>2404</v>
      </c>
      <c r="J343" s="19">
        <v>2778.0821917808221</v>
      </c>
      <c r="K343" s="19">
        <v>2704</v>
      </c>
      <c r="L343" t="s">
        <v>2283</v>
      </c>
    </row>
    <row r="344" spans="1:12" ht="14.5" customHeight="1" x14ac:dyDescent="0.35">
      <c r="A344" t="s">
        <v>2094</v>
      </c>
      <c r="B344" t="s">
        <v>202</v>
      </c>
      <c r="C344" t="s">
        <v>211</v>
      </c>
      <c r="D344" t="s">
        <v>3071</v>
      </c>
      <c r="E344" t="s">
        <v>3072</v>
      </c>
      <c r="F344" t="s">
        <v>3073</v>
      </c>
      <c r="G344" t="s">
        <v>2404</v>
      </c>
      <c r="H344" t="s">
        <v>2404</v>
      </c>
      <c r="J344" s="19">
        <v>2940.4109589041095</v>
      </c>
      <c r="K344" s="19">
        <v>2862</v>
      </c>
      <c r="L344" t="s">
        <v>2283</v>
      </c>
    </row>
    <row r="345" spans="1:12" ht="14.5" customHeight="1" x14ac:dyDescent="0.35">
      <c r="A345" t="s">
        <v>2094</v>
      </c>
      <c r="B345" t="s">
        <v>202</v>
      </c>
      <c r="C345" t="s">
        <v>211</v>
      </c>
      <c r="D345" t="s">
        <v>3074</v>
      </c>
      <c r="E345" t="s">
        <v>3075</v>
      </c>
      <c r="F345" t="s">
        <v>3076</v>
      </c>
      <c r="G345" t="s">
        <v>2404</v>
      </c>
      <c r="H345" t="s">
        <v>2404</v>
      </c>
      <c r="J345" s="19">
        <v>3103.7671232876714</v>
      </c>
      <c r="K345" s="19">
        <v>3021</v>
      </c>
      <c r="L345" t="s">
        <v>2283</v>
      </c>
    </row>
    <row r="346" spans="1:12" ht="14.5" customHeight="1" x14ac:dyDescent="0.35">
      <c r="A346" t="s">
        <v>2094</v>
      </c>
      <c r="B346" t="s">
        <v>202</v>
      </c>
      <c r="C346" t="s">
        <v>211</v>
      </c>
      <c r="D346" t="s">
        <v>3077</v>
      </c>
      <c r="E346" t="s">
        <v>3078</v>
      </c>
      <c r="F346" t="s">
        <v>3079</v>
      </c>
      <c r="G346" t="s">
        <v>2404</v>
      </c>
      <c r="H346" t="s">
        <v>2404</v>
      </c>
      <c r="J346" s="19">
        <v>2250</v>
      </c>
      <c r="K346" s="19">
        <v>2190</v>
      </c>
      <c r="L346" t="s">
        <v>2283</v>
      </c>
    </row>
    <row r="347" spans="1:12" ht="14.5" customHeight="1" x14ac:dyDescent="0.35">
      <c r="A347" t="s">
        <v>2094</v>
      </c>
      <c r="B347" t="s">
        <v>202</v>
      </c>
      <c r="C347" t="s">
        <v>211</v>
      </c>
      <c r="D347" t="s">
        <v>3080</v>
      </c>
      <c r="E347" t="s">
        <v>3081</v>
      </c>
      <c r="F347" t="s">
        <v>3082</v>
      </c>
      <c r="G347" t="s">
        <v>2404</v>
      </c>
      <c r="H347" t="s">
        <v>2404</v>
      </c>
      <c r="J347" s="19">
        <v>2250</v>
      </c>
      <c r="K347" s="19">
        <v>2190</v>
      </c>
      <c r="L347" t="s">
        <v>2283</v>
      </c>
    </row>
    <row r="348" spans="1:12" ht="14.5" customHeight="1" x14ac:dyDescent="0.35">
      <c r="A348" t="s">
        <v>2094</v>
      </c>
      <c r="B348" t="s">
        <v>202</v>
      </c>
      <c r="C348" t="s">
        <v>211</v>
      </c>
      <c r="D348" t="s">
        <v>3083</v>
      </c>
      <c r="E348" t="s">
        <v>3084</v>
      </c>
      <c r="F348" t="s">
        <v>3085</v>
      </c>
      <c r="G348" t="s">
        <v>2404</v>
      </c>
      <c r="H348" t="s">
        <v>2404</v>
      </c>
      <c r="J348" s="19">
        <v>2412.3287671232879</v>
      </c>
      <c r="K348" s="19">
        <v>2348</v>
      </c>
      <c r="L348" t="s">
        <v>2283</v>
      </c>
    </row>
    <row r="349" spans="1:12" ht="14.5" customHeight="1" x14ac:dyDescent="0.35">
      <c r="A349" t="s">
        <v>2094</v>
      </c>
      <c r="B349" t="s">
        <v>202</v>
      </c>
      <c r="C349" t="s">
        <v>211</v>
      </c>
      <c r="D349" t="s">
        <v>3086</v>
      </c>
      <c r="E349" t="s">
        <v>3087</v>
      </c>
      <c r="F349" t="s">
        <v>3088</v>
      </c>
      <c r="G349" t="s">
        <v>2404</v>
      </c>
      <c r="H349" t="s">
        <v>2404</v>
      </c>
      <c r="J349" s="19">
        <v>2574.6575342465753</v>
      </c>
      <c r="K349" s="19">
        <v>2506</v>
      </c>
      <c r="L349" t="s">
        <v>2283</v>
      </c>
    </row>
    <row r="350" spans="1:12" ht="14.5" customHeight="1" x14ac:dyDescent="0.35">
      <c r="A350" t="s">
        <v>2094</v>
      </c>
      <c r="B350" t="s">
        <v>202</v>
      </c>
      <c r="C350" t="s">
        <v>211</v>
      </c>
      <c r="D350" t="s">
        <v>3089</v>
      </c>
      <c r="E350" t="s">
        <v>3090</v>
      </c>
      <c r="F350" t="s">
        <v>3091</v>
      </c>
      <c r="G350" t="s">
        <v>2404</v>
      </c>
      <c r="H350" t="s">
        <v>2404</v>
      </c>
      <c r="J350" s="19">
        <v>2191.4383561643835</v>
      </c>
      <c r="K350" s="19">
        <v>2133</v>
      </c>
      <c r="L350" t="s">
        <v>2283</v>
      </c>
    </row>
    <row r="351" spans="1:12" ht="14.5" customHeight="1" x14ac:dyDescent="0.35">
      <c r="A351" t="s">
        <v>2094</v>
      </c>
      <c r="B351" t="s">
        <v>202</v>
      </c>
      <c r="C351" t="s">
        <v>211</v>
      </c>
      <c r="D351" t="s">
        <v>3092</v>
      </c>
      <c r="E351" t="s">
        <v>3093</v>
      </c>
      <c r="F351" t="s">
        <v>3094</v>
      </c>
      <c r="G351" t="s">
        <v>2404</v>
      </c>
      <c r="H351" t="s">
        <v>2404</v>
      </c>
      <c r="J351" s="19">
        <v>3169.5205479452056</v>
      </c>
      <c r="K351" s="19">
        <v>3085</v>
      </c>
      <c r="L351" t="s">
        <v>2283</v>
      </c>
    </row>
    <row r="352" spans="1:12" ht="14.5" customHeight="1" x14ac:dyDescent="0.35">
      <c r="A352" t="s">
        <v>2094</v>
      </c>
      <c r="B352" t="s">
        <v>202</v>
      </c>
      <c r="C352" t="s">
        <v>211</v>
      </c>
      <c r="D352" t="s">
        <v>3095</v>
      </c>
      <c r="E352" t="s">
        <v>3096</v>
      </c>
      <c r="F352" t="s">
        <v>3097</v>
      </c>
      <c r="G352" t="s">
        <v>2404</v>
      </c>
      <c r="H352" t="s">
        <v>2404</v>
      </c>
      <c r="J352" s="19">
        <v>2640.4109589041095</v>
      </c>
      <c r="K352" s="19">
        <v>2570</v>
      </c>
      <c r="L352" t="s">
        <v>2283</v>
      </c>
    </row>
    <row r="353" spans="1:12" ht="14.5" customHeight="1" x14ac:dyDescent="0.35">
      <c r="A353" t="s">
        <v>2094</v>
      </c>
      <c r="B353" t="s">
        <v>202</v>
      </c>
      <c r="C353" t="s">
        <v>211</v>
      </c>
      <c r="D353" t="s">
        <v>3098</v>
      </c>
      <c r="E353" t="s">
        <v>3099</v>
      </c>
      <c r="F353" t="s">
        <v>3100</v>
      </c>
      <c r="G353" t="s">
        <v>2404</v>
      </c>
      <c r="H353" t="s">
        <v>2404</v>
      </c>
      <c r="J353" s="19">
        <v>2413.3561643835619</v>
      </c>
      <c r="K353" s="19">
        <v>2349</v>
      </c>
      <c r="L353" t="s">
        <v>2283</v>
      </c>
    </row>
    <row r="354" spans="1:12" ht="14.5" customHeight="1" x14ac:dyDescent="0.35">
      <c r="A354" t="s">
        <v>2094</v>
      </c>
      <c r="B354" t="s">
        <v>202</v>
      </c>
      <c r="C354" t="s">
        <v>211</v>
      </c>
      <c r="D354" t="s">
        <v>3101</v>
      </c>
      <c r="E354" t="s">
        <v>3102</v>
      </c>
      <c r="F354" t="s">
        <v>3103</v>
      </c>
      <c r="G354" t="s">
        <v>2404</v>
      </c>
      <c r="H354" t="s">
        <v>2404</v>
      </c>
      <c r="J354" s="19">
        <v>2388.6986301369861</v>
      </c>
      <c r="K354" s="19">
        <v>2325</v>
      </c>
      <c r="L354" t="s">
        <v>2817</v>
      </c>
    </row>
    <row r="355" spans="1:12" ht="14.5" customHeight="1" x14ac:dyDescent="0.35">
      <c r="A355" t="s">
        <v>2094</v>
      </c>
      <c r="B355" t="s">
        <v>202</v>
      </c>
      <c r="C355" t="s">
        <v>211</v>
      </c>
      <c r="D355" t="s">
        <v>3104</v>
      </c>
      <c r="E355" t="s">
        <v>3105</v>
      </c>
      <c r="F355" t="s">
        <v>3106</v>
      </c>
      <c r="G355" t="s">
        <v>2404</v>
      </c>
      <c r="H355" t="s">
        <v>2404</v>
      </c>
      <c r="J355" s="19">
        <v>2975.3424657534247</v>
      </c>
      <c r="K355" s="19">
        <v>2896</v>
      </c>
      <c r="L355" t="s">
        <v>2283</v>
      </c>
    </row>
    <row r="356" spans="1:12" ht="14.5" customHeight="1" x14ac:dyDescent="0.35">
      <c r="A356" t="s">
        <v>2094</v>
      </c>
      <c r="B356" t="s">
        <v>202</v>
      </c>
      <c r="C356" t="s">
        <v>211</v>
      </c>
      <c r="D356" t="s">
        <v>3107</v>
      </c>
      <c r="E356" t="s">
        <v>3108</v>
      </c>
      <c r="F356" t="s">
        <v>3109</v>
      </c>
      <c r="G356" t="s">
        <v>2404</v>
      </c>
      <c r="H356" t="s">
        <v>2404</v>
      </c>
      <c r="J356" s="19">
        <v>3138.6986301369866</v>
      </c>
      <c r="K356" s="19">
        <v>3055</v>
      </c>
      <c r="L356" t="s">
        <v>2283</v>
      </c>
    </row>
    <row r="357" spans="1:12" ht="14.5" customHeight="1" x14ac:dyDescent="0.35">
      <c r="A357" t="s">
        <v>2094</v>
      </c>
      <c r="B357" t="s">
        <v>202</v>
      </c>
      <c r="C357" t="s">
        <v>211</v>
      </c>
      <c r="D357" t="s">
        <v>3110</v>
      </c>
      <c r="E357" t="s">
        <v>3111</v>
      </c>
      <c r="F357" t="s">
        <v>3112</v>
      </c>
      <c r="G357" t="s">
        <v>2404</v>
      </c>
      <c r="H357" t="s">
        <v>2404</v>
      </c>
      <c r="J357" s="19">
        <v>3301.027397260274</v>
      </c>
      <c r="K357" s="19">
        <v>3213</v>
      </c>
      <c r="L357" t="s">
        <v>2283</v>
      </c>
    </row>
    <row r="358" spans="1:12" ht="14.5" customHeight="1" x14ac:dyDescent="0.35">
      <c r="A358" t="s">
        <v>2094</v>
      </c>
      <c r="B358" t="s">
        <v>202</v>
      </c>
      <c r="C358" t="s">
        <v>211</v>
      </c>
      <c r="D358" t="s">
        <v>3113</v>
      </c>
      <c r="E358" t="s">
        <v>3114</v>
      </c>
      <c r="F358" t="s">
        <v>3115</v>
      </c>
      <c r="G358" t="s">
        <v>2404</v>
      </c>
      <c r="H358" t="s">
        <v>2404</v>
      </c>
      <c r="J358" s="19">
        <v>2447.2602739726026</v>
      </c>
      <c r="K358" s="19">
        <v>2382</v>
      </c>
      <c r="L358" t="s">
        <v>2283</v>
      </c>
    </row>
    <row r="359" spans="1:12" ht="14.5" customHeight="1" x14ac:dyDescent="0.35">
      <c r="A359" t="s">
        <v>2094</v>
      </c>
      <c r="B359" t="s">
        <v>202</v>
      </c>
      <c r="C359" t="s">
        <v>211</v>
      </c>
      <c r="D359" t="s">
        <v>3116</v>
      </c>
      <c r="E359" t="s">
        <v>3117</v>
      </c>
      <c r="F359" t="s">
        <v>3118</v>
      </c>
      <c r="G359" t="s">
        <v>2404</v>
      </c>
      <c r="H359" t="s">
        <v>2404</v>
      </c>
      <c r="J359" s="19">
        <v>2447.2602739726026</v>
      </c>
      <c r="K359" s="19">
        <v>2382</v>
      </c>
      <c r="L359" t="s">
        <v>2283</v>
      </c>
    </row>
    <row r="360" spans="1:12" ht="14.5" customHeight="1" x14ac:dyDescent="0.35">
      <c r="A360" t="s">
        <v>2094</v>
      </c>
      <c r="B360" t="s">
        <v>202</v>
      </c>
      <c r="C360" t="s">
        <v>211</v>
      </c>
      <c r="D360" t="s">
        <v>3119</v>
      </c>
      <c r="E360" t="s">
        <v>3120</v>
      </c>
      <c r="F360" t="s">
        <v>3121</v>
      </c>
      <c r="G360" t="s">
        <v>2404</v>
      </c>
      <c r="H360" t="s">
        <v>2404</v>
      </c>
      <c r="J360" s="19">
        <v>2609.5890410958905</v>
      </c>
      <c r="K360" s="19">
        <v>2540</v>
      </c>
      <c r="L360" t="s">
        <v>2283</v>
      </c>
    </row>
    <row r="361" spans="1:12" ht="14.5" customHeight="1" x14ac:dyDescent="0.35">
      <c r="A361" t="s">
        <v>2094</v>
      </c>
      <c r="B361" t="s">
        <v>202</v>
      </c>
      <c r="C361" t="s">
        <v>211</v>
      </c>
      <c r="D361" t="s">
        <v>3122</v>
      </c>
      <c r="E361" t="s">
        <v>3123</v>
      </c>
      <c r="F361" t="s">
        <v>3124</v>
      </c>
      <c r="G361" t="s">
        <v>2404</v>
      </c>
      <c r="H361" t="s">
        <v>2404</v>
      </c>
      <c r="J361" s="19">
        <v>2772.9452054794519</v>
      </c>
      <c r="K361" s="19">
        <v>2699</v>
      </c>
      <c r="L361" t="s">
        <v>2283</v>
      </c>
    </row>
    <row r="362" spans="1:12" ht="14.5" customHeight="1" x14ac:dyDescent="0.35">
      <c r="A362" t="s">
        <v>2094</v>
      </c>
      <c r="B362" t="s">
        <v>202</v>
      </c>
      <c r="C362" t="s">
        <v>211</v>
      </c>
      <c r="D362" t="s">
        <v>3125</v>
      </c>
      <c r="E362" t="s">
        <v>3126</v>
      </c>
      <c r="F362" t="s">
        <v>3127</v>
      </c>
      <c r="G362" t="s">
        <v>2404</v>
      </c>
      <c r="H362" t="s">
        <v>2404</v>
      </c>
      <c r="J362" s="19">
        <v>3366.7808219178082</v>
      </c>
      <c r="K362" s="19">
        <v>3277</v>
      </c>
      <c r="L362" t="s">
        <v>2283</v>
      </c>
    </row>
    <row r="363" spans="1:12" ht="14.5" customHeight="1" x14ac:dyDescent="0.35">
      <c r="A363" t="s">
        <v>2094</v>
      </c>
      <c r="B363" t="s">
        <v>202</v>
      </c>
      <c r="C363" t="s">
        <v>211</v>
      </c>
      <c r="D363" t="s">
        <v>3128</v>
      </c>
      <c r="E363" t="s">
        <v>3129</v>
      </c>
      <c r="F363" t="s">
        <v>3130</v>
      </c>
      <c r="G363" t="s">
        <v>2404</v>
      </c>
      <c r="H363" t="s">
        <v>2404</v>
      </c>
      <c r="J363" s="19">
        <v>2838.6986301369866</v>
      </c>
      <c r="K363" s="19">
        <v>2763</v>
      </c>
      <c r="L363" t="s">
        <v>2283</v>
      </c>
    </row>
    <row r="364" spans="1:12" ht="14.5" customHeight="1" x14ac:dyDescent="0.35">
      <c r="A364" t="s">
        <v>2094</v>
      </c>
      <c r="B364" t="s">
        <v>202</v>
      </c>
      <c r="C364" t="s">
        <v>211</v>
      </c>
      <c r="D364" t="s">
        <v>3131</v>
      </c>
      <c r="E364" t="s">
        <v>3132</v>
      </c>
      <c r="F364" t="s">
        <v>3133</v>
      </c>
      <c r="G364" t="s">
        <v>2404</v>
      </c>
      <c r="H364" t="s">
        <v>2404</v>
      </c>
      <c r="J364" s="19">
        <v>2610.6164383561645</v>
      </c>
      <c r="K364" s="19">
        <v>2541</v>
      </c>
      <c r="L364" t="s">
        <v>2817</v>
      </c>
    </row>
    <row r="365" spans="1:12" ht="14.5" customHeight="1" x14ac:dyDescent="0.35">
      <c r="A365" t="s">
        <v>2094</v>
      </c>
      <c r="B365" t="s">
        <v>202</v>
      </c>
      <c r="C365" t="s">
        <v>211</v>
      </c>
      <c r="D365" t="s">
        <v>3134</v>
      </c>
      <c r="E365" t="s">
        <v>3135</v>
      </c>
      <c r="F365" t="s">
        <v>3136</v>
      </c>
      <c r="G365" t="s">
        <v>2404</v>
      </c>
      <c r="H365" t="s">
        <v>2404</v>
      </c>
      <c r="J365" s="19">
        <v>3218.8356164383563</v>
      </c>
      <c r="K365" s="19">
        <v>3133</v>
      </c>
      <c r="L365" t="s">
        <v>2283</v>
      </c>
    </row>
    <row r="366" spans="1:12" ht="14.5" customHeight="1" x14ac:dyDescent="0.35">
      <c r="A366" t="s">
        <v>2094</v>
      </c>
      <c r="B366" t="s">
        <v>202</v>
      </c>
      <c r="C366" t="s">
        <v>211</v>
      </c>
      <c r="D366" t="s">
        <v>3137</v>
      </c>
      <c r="E366" t="s">
        <v>3138</v>
      </c>
      <c r="F366" t="s">
        <v>3139</v>
      </c>
      <c r="G366" t="s">
        <v>2404</v>
      </c>
      <c r="H366" t="s">
        <v>2404</v>
      </c>
      <c r="J366" s="19">
        <v>3381.1643835616437</v>
      </c>
      <c r="K366" s="19">
        <v>3291</v>
      </c>
      <c r="L366" t="s">
        <v>2283</v>
      </c>
    </row>
    <row r="367" spans="1:12" ht="14.5" customHeight="1" x14ac:dyDescent="0.35">
      <c r="A367" t="s">
        <v>2094</v>
      </c>
      <c r="B367" t="s">
        <v>202</v>
      </c>
      <c r="C367" t="s">
        <v>211</v>
      </c>
      <c r="D367" t="s">
        <v>3140</v>
      </c>
      <c r="E367" t="s">
        <v>3141</v>
      </c>
      <c r="F367" t="s">
        <v>3142</v>
      </c>
      <c r="G367" t="s">
        <v>2404</v>
      </c>
      <c r="H367" t="s">
        <v>2404</v>
      </c>
      <c r="J367" s="19">
        <v>3544.5205479452056</v>
      </c>
      <c r="K367" s="19">
        <v>3450</v>
      </c>
      <c r="L367" t="s">
        <v>2283</v>
      </c>
    </row>
    <row r="368" spans="1:12" ht="14.5" customHeight="1" x14ac:dyDescent="0.35">
      <c r="A368" t="s">
        <v>2094</v>
      </c>
      <c r="B368" t="s">
        <v>202</v>
      </c>
      <c r="C368" t="s">
        <v>211</v>
      </c>
      <c r="D368" t="s">
        <v>3143</v>
      </c>
      <c r="E368" t="s">
        <v>3144</v>
      </c>
      <c r="F368" t="s">
        <v>3145</v>
      </c>
      <c r="G368" t="s">
        <v>2404</v>
      </c>
      <c r="H368" t="s">
        <v>2404</v>
      </c>
      <c r="J368" s="19">
        <v>2690.7534246575342</v>
      </c>
      <c r="K368" s="19">
        <v>2619</v>
      </c>
      <c r="L368" t="s">
        <v>2283</v>
      </c>
    </row>
    <row r="369" spans="1:12" ht="14.5" customHeight="1" x14ac:dyDescent="0.35">
      <c r="A369" t="s">
        <v>2094</v>
      </c>
      <c r="B369" t="s">
        <v>202</v>
      </c>
      <c r="C369" t="s">
        <v>211</v>
      </c>
      <c r="D369" t="s">
        <v>3146</v>
      </c>
      <c r="E369" t="s">
        <v>3147</v>
      </c>
      <c r="F369" t="s">
        <v>3148</v>
      </c>
      <c r="G369" t="s">
        <v>2404</v>
      </c>
      <c r="H369" t="s">
        <v>2404</v>
      </c>
      <c r="J369" s="19">
        <v>2690.7534246575342</v>
      </c>
      <c r="K369" s="19">
        <v>2619</v>
      </c>
      <c r="L369" t="s">
        <v>2283</v>
      </c>
    </row>
    <row r="370" spans="1:12" ht="14.5" customHeight="1" x14ac:dyDescent="0.35">
      <c r="A370" t="s">
        <v>2094</v>
      </c>
      <c r="B370" t="s">
        <v>202</v>
      </c>
      <c r="C370" t="s">
        <v>211</v>
      </c>
      <c r="D370" t="s">
        <v>3149</v>
      </c>
      <c r="E370" t="s">
        <v>3150</v>
      </c>
      <c r="F370" t="s">
        <v>3151</v>
      </c>
      <c r="G370" t="s">
        <v>2404</v>
      </c>
      <c r="H370" t="s">
        <v>2404</v>
      </c>
      <c r="J370" s="19">
        <v>2853.0821917808221</v>
      </c>
      <c r="K370" s="19">
        <v>2777</v>
      </c>
      <c r="L370" t="s">
        <v>2283</v>
      </c>
    </row>
    <row r="371" spans="1:12" ht="14.5" customHeight="1" x14ac:dyDescent="0.35">
      <c r="A371" t="s">
        <v>2094</v>
      </c>
      <c r="B371" t="s">
        <v>202</v>
      </c>
      <c r="C371" t="s">
        <v>211</v>
      </c>
      <c r="D371" t="s">
        <v>3152</v>
      </c>
      <c r="E371" t="s">
        <v>3153</v>
      </c>
      <c r="F371" t="s">
        <v>3154</v>
      </c>
      <c r="G371" t="s">
        <v>2404</v>
      </c>
      <c r="H371" t="s">
        <v>2404</v>
      </c>
      <c r="J371" s="19">
        <v>3015.4109589041095</v>
      </c>
      <c r="K371" s="19">
        <v>2935</v>
      </c>
      <c r="L371" t="s">
        <v>2283</v>
      </c>
    </row>
    <row r="372" spans="1:12" ht="14.5" customHeight="1" x14ac:dyDescent="0.35">
      <c r="A372" t="s">
        <v>2094</v>
      </c>
      <c r="B372" t="s">
        <v>202</v>
      </c>
      <c r="C372" t="s">
        <v>211</v>
      </c>
      <c r="D372" t="s">
        <v>3155</v>
      </c>
      <c r="E372" t="s">
        <v>3156</v>
      </c>
      <c r="F372" t="s">
        <v>3157</v>
      </c>
      <c r="G372" t="s">
        <v>2404</v>
      </c>
      <c r="H372" t="s">
        <v>2404</v>
      </c>
      <c r="J372" s="19">
        <v>2632.1917808219177</v>
      </c>
      <c r="K372" s="19">
        <v>2562</v>
      </c>
      <c r="L372" t="s">
        <v>2817</v>
      </c>
    </row>
    <row r="373" spans="1:12" ht="14.5" customHeight="1" x14ac:dyDescent="0.35">
      <c r="A373" t="s">
        <v>2094</v>
      </c>
      <c r="B373" t="s">
        <v>202</v>
      </c>
      <c r="C373" t="s">
        <v>211</v>
      </c>
      <c r="D373" t="s">
        <v>3158</v>
      </c>
      <c r="E373" t="s">
        <v>3159</v>
      </c>
      <c r="F373" t="s">
        <v>222</v>
      </c>
      <c r="G373" t="s">
        <v>2404</v>
      </c>
      <c r="H373" t="s">
        <v>2404</v>
      </c>
      <c r="J373" s="19">
        <v>3610.2739726027398</v>
      </c>
      <c r="K373" s="19">
        <v>3514</v>
      </c>
      <c r="L373" t="s">
        <v>2283</v>
      </c>
    </row>
    <row r="374" spans="1:12" ht="14.5" customHeight="1" x14ac:dyDescent="0.35">
      <c r="A374" t="s">
        <v>2094</v>
      </c>
      <c r="B374" t="s">
        <v>202</v>
      </c>
      <c r="C374" t="s">
        <v>211</v>
      </c>
      <c r="D374" t="s">
        <v>3160</v>
      </c>
      <c r="E374" t="s">
        <v>3161</v>
      </c>
      <c r="F374" t="s">
        <v>3162</v>
      </c>
      <c r="G374" t="s">
        <v>2404</v>
      </c>
      <c r="H374" t="s">
        <v>2404</v>
      </c>
      <c r="J374" s="19">
        <v>3081.1643835616437</v>
      </c>
      <c r="K374" s="19">
        <v>2999</v>
      </c>
      <c r="L374" t="s">
        <v>2283</v>
      </c>
    </row>
    <row r="375" spans="1:12" ht="14.5" customHeight="1" x14ac:dyDescent="0.35">
      <c r="A375" t="s">
        <v>2094</v>
      </c>
      <c r="B375" t="s">
        <v>202</v>
      </c>
      <c r="C375" t="s">
        <v>211</v>
      </c>
      <c r="D375" t="s">
        <v>3163</v>
      </c>
      <c r="E375" t="s">
        <v>3164</v>
      </c>
      <c r="F375" t="s">
        <v>3165</v>
      </c>
      <c r="G375" t="s">
        <v>2404</v>
      </c>
      <c r="H375" t="s">
        <v>2404</v>
      </c>
      <c r="J375" s="19">
        <v>2854.1095890410961</v>
      </c>
      <c r="K375" s="19">
        <v>2778</v>
      </c>
      <c r="L375" t="s">
        <v>2817</v>
      </c>
    </row>
    <row r="376" spans="1:12" ht="14.5" customHeight="1" x14ac:dyDescent="0.35">
      <c r="A376" t="s">
        <v>2094</v>
      </c>
      <c r="B376" t="s">
        <v>202</v>
      </c>
      <c r="C376" t="s">
        <v>211</v>
      </c>
      <c r="D376" t="s">
        <v>3166</v>
      </c>
      <c r="E376" t="s">
        <v>3167</v>
      </c>
      <c r="F376" t="s">
        <v>3168</v>
      </c>
      <c r="G376" t="s">
        <v>2404</v>
      </c>
      <c r="H376" t="s">
        <v>2404</v>
      </c>
      <c r="J376" s="19">
        <v>2778.0821917808221</v>
      </c>
      <c r="K376" s="19">
        <v>2704</v>
      </c>
      <c r="L376" t="s">
        <v>2283</v>
      </c>
    </row>
    <row r="377" spans="1:12" ht="14.5" customHeight="1" x14ac:dyDescent="0.35">
      <c r="A377" t="s">
        <v>2094</v>
      </c>
      <c r="B377" t="s">
        <v>202</v>
      </c>
      <c r="C377" t="s">
        <v>211</v>
      </c>
      <c r="D377" t="s">
        <v>3169</v>
      </c>
      <c r="E377" t="s">
        <v>3170</v>
      </c>
      <c r="F377" t="s">
        <v>3171</v>
      </c>
      <c r="G377" t="s">
        <v>2404</v>
      </c>
      <c r="H377" t="s">
        <v>2404</v>
      </c>
      <c r="J377" s="19">
        <v>2940.4109589041095</v>
      </c>
      <c r="K377" s="19">
        <v>2862</v>
      </c>
      <c r="L377" t="s">
        <v>2283</v>
      </c>
    </row>
    <row r="378" spans="1:12" ht="14.5" customHeight="1" x14ac:dyDescent="0.35">
      <c r="A378" t="s">
        <v>2094</v>
      </c>
      <c r="B378" t="s">
        <v>202</v>
      </c>
      <c r="C378" t="s">
        <v>211</v>
      </c>
      <c r="D378" t="s">
        <v>3172</v>
      </c>
      <c r="E378" t="s">
        <v>3173</v>
      </c>
      <c r="F378" t="s">
        <v>3174</v>
      </c>
      <c r="G378" t="s">
        <v>2404</v>
      </c>
      <c r="H378" t="s">
        <v>2404</v>
      </c>
      <c r="J378" s="19">
        <v>3103.7671232876714</v>
      </c>
      <c r="K378" s="19">
        <v>3021</v>
      </c>
      <c r="L378" t="s">
        <v>2283</v>
      </c>
    </row>
    <row r="379" spans="1:12" ht="14.5" customHeight="1" x14ac:dyDescent="0.35">
      <c r="A379" t="s">
        <v>2094</v>
      </c>
      <c r="B379" t="s">
        <v>202</v>
      </c>
      <c r="C379" t="s">
        <v>211</v>
      </c>
      <c r="D379" t="s">
        <v>3175</v>
      </c>
      <c r="E379" t="s">
        <v>3176</v>
      </c>
      <c r="F379" t="s">
        <v>3177</v>
      </c>
      <c r="G379" t="s">
        <v>2404</v>
      </c>
      <c r="H379" t="s">
        <v>2404</v>
      </c>
      <c r="J379" s="19">
        <v>2250</v>
      </c>
      <c r="K379" s="19">
        <v>2190</v>
      </c>
      <c r="L379" t="s">
        <v>2283</v>
      </c>
    </row>
    <row r="380" spans="1:12" ht="14.5" customHeight="1" x14ac:dyDescent="0.35">
      <c r="A380" t="s">
        <v>2094</v>
      </c>
      <c r="B380" t="s">
        <v>202</v>
      </c>
      <c r="C380" t="s">
        <v>211</v>
      </c>
      <c r="D380" t="s">
        <v>3178</v>
      </c>
      <c r="E380" t="s">
        <v>3179</v>
      </c>
      <c r="F380" t="s">
        <v>3180</v>
      </c>
      <c r="G380" t="s">
        <v>2404</v>
      </c>
      <c r="H380" t="s">
        <v>2404</v>
      </c>
      <c r="J380" s="19">
        <v>2250</v>
      </c>
      <c r="K380" s="19">
        <v>2190</v>
      </c>
      <c r="L380" t="s">
        <v>2283</v>
      </c>
    </row>
    <row r="381" spans="1:12" ht="14.5" customHeight="1" x14ac:dyDescent="0.35">
      <c r="A381" t="s">
        <v>2094</v>
      </c>
      <c r="B381" t="s">
        <v>202</v>
      </c>
      <c r="C381" t="s">
        <v>211</v>
      </c>
      <c r="D381" t="s">
        <v>3181</v>
      </c>
      <c r="E381" t="s">
        <v>3182</v>
      </c>
      <c r="F381" t="s">
        <v>3183</v>
      </c>
      <c r="G381" t="s">
        <v>2404</v>
      </c>
      <c r="H381" t="s">
        <v>2404</v>
      </c>
      <c r="J381" s="19">
        <v>2412.3287671232879</v>
      </c>
      <c r="K381" s="19">
        <v>2348</v>
      </c>
      <c r="L381" t="s">
        <v>2283</v>
      </c>
    </row>
    <row r="382" spans="1:12" ht="14.5" customHeight="1" x14ac:dyDescent="0.35">
      <c r="A382" t="s">
        <v>2094</v>
      </c>
      <c r="B382" t="s">
        <v>202</v>
      </c>
      <c r="C382" t="s">
        <v>211</v>
      </c>
      <c r="D382" t="s">
        <v>3184</v>
      </c>
      <c r="E382" t="s">
        <v>3185</v>
      </c>
      <c r="F382" t="s">
        <v>3186</v>
      </c>
      <c r="G382" t="s">
        <v>2404</v>
      </c>
      <c r="H382" t="s">
        <v>2404</v>
      </c>
      <c r="J382" s="19">
        <v>2574.6575342465753</v>
      </c>
      <c r="K382" s="19">
        <v>2506</v>
      </c>
      <c r="L382" t="s">
        <v>2283</v>
      </c>
    </row>
    <row r="383" spans="1:12" ht="14.5" customHeight="1" x14ac:dyDescent="0.35">
      <c r="A383" t="s">
        <v>2094</v>
      </c>
      <c r="B383" t="s">
        <v>202</v>
      </c>
      <c r="C383" t="s">
        <v>211</v>
      </c>
      <c r="D383" t="s">
        <v>3187</v>
      </c>
      <c r="E383" t="s">
        <v>3188</v>
      </c>
      <c r="F383" t="s">
        <v>3189</v>
      </c>
      <c r="G383" t="s">
        <v>2404</v>
      </c>
      <c r="H383" t="s">
        <v>2404</v>
      </c>
      <c r="J383" s="19">
        <v>2191.4383561643835</v>
      </c>
      <c r="K383" s="19">
        <v>2133</v>
      </c>
      <c r="L383" t="s">
        <v>2283</v>
      </c>
    </row>
    <row r="384" spans="1:12" ht="14.5" customHeight="1" x14ac:dyDescent="0.35">
      <c r="A384" t="s">
        <v>2094</v>
      </c>
      <c r="B384" t="s">
        <v>202</v>
      </c>
      <c r="C384" t="s">
        <v>211</v>
      </c>
      <c r="D384" t="s">
        <v>3190</v>
      </c>
      <c r="E384" t="s">
        <v>3191</v>
      </c>
      <c r="F384" t="s">
        <v>3192</v>
      </c>
      <c r="G384" t="s">
        <v>2404</v>
      </c>
      <c r="H384" t="s">
        <v>2404</v>
      </c>
      <c r="J384" s="19">
        <v>3169.5205479452056</v>
      </c>
      <c r="K384" s="19">
        <v>3085</v>
      </c>
      <c r="L384" t="s">
        <v>2283</v>
      </c>
    </row>
    <row r="385" spans="1:12" ht="14.5" customHeight="1" x14ac:dyDescent="0.35">
      <c r="A385" t="s">
        <v>2094</v>
      </c>
      <c r="B385" t="s">
        <v>202</v>
      </c>
      <c r="C385" t="s">
        <v>211</v>
      </c>
      <c r="D385" t="s">
        <v>3193</v>
      </c>
      <c r="E385" t="s">
        <v>3194</v>
      </c>
      <c r="F385" t="s">
        <v>3195</v>
      </c>
      <c r="G385" t="s">
        <v>2404</v>
      </c>
      <c r="H385" t="s">
        <v>2404</v>
      </c>
      <c r="J385" s="19">
        <v>2640.4109589041095</v>
      </c>
      <c r="K385" s="19">
        <v>2570</v>
      </c>
      <c r="L385" t="s">
        <v>2283</v>
      </c>
    </row>
    <row r="386" spans="1:12" ht="14.5" customHeight="1" x14ac:dyDescent="0.35">
      <c r="A386" t="s">
        <v>2094</v>
      </c>
      <c r="B386" t="s">
        <v>202</v>
      </c>
      <c r="C386" t="s">
        <v>211</v>
      </c>
      <c r="D386" t="s">
        <v>3196</v>
      </c>
      <c r="E386" t="s">
        <v>3197</v>
      </c>
      <c r="F386" t="s">
        <v>3198</v>
      </c>
      <c r="G386" t="s">
        <v>2404</v>
      </c>
      <c r="H386" t="s">
        <v>2404</v>
      </c>
      <c r="J386" s="19">
        <v>2413.3561643835619</v>
      </c>
      <c r="K386" s="19">
        <v>2349</v>
      </c>
      <c r="L386" t="s">
        <v>2283</v>
      </c>
    </row>
    <row r="387" spans="1:12" ht="14.5" customHeight="1" x14ac:dyDescent="0.35">
      <c r="A387" t="s">
        <v>2094</v>
      </c>
      <c r="B387" t="s">
        <v>202</v>
      </c>
      <c r="C387" t="s">
        <v>211</v>
      </c>
      <c r="D387" t="s">
        <v>3199</v>
      </c>
      <c r="E387" t="s">
        <v>3200</v>
      </c>
      <c r="F387" t="s">
        <v>3201</v>
      </c>
      <c r="G387" t="s">
        <v>2404</v>
      </c>
      <c r="H387" t="s">
        <v>2404</v>
      </c>
      <c r="J387" s="19">
        <v>2091.7808219178082</v>
      </c>
      <c r="K387" s="19">
        <v>2036</v>
      </c>
      <c r="L387" t="s">
        <v>2283</v>
      </c>
    </row>
    <row r="388" spans="1:12" ht="14.5" customHeight="1" x14ac:dyDescent="0.35">
      <c r="A388" t="s">
        <v>2094</v>
      </c>
      <c r="B388" t="s">
        <v>202</v>
      </c>
      <c r="C388" t="s">
        <v>211</v>
      </c>
      <c r="D388" t="s">
        <v>3202</v>
      </c>
      <c r="E388" t="s">
        <v>3203</v>
      </c>
      <c r="F388" t="s">
        <v>3204</v>
      </c>
      <c r="G388" t="s">
        <v>2404</v>
      </c>
      <c r="H388" t="s">
        <v>2404</v>
      </c>
      <c r="J388" s="19">
        <v>2295.205479452055</v>
      </c>
      <c r="K388" s="19">
        <v>2234</v>
      </c>
      <c r="L388" t="s">
        <v>2283</v>
      </c>
    </row>
    <row r="389" spans="1:12" ht="14.5" customHeight="1" x14ac:dyDescent="0.35">
      <c r="A389" t="s">
        <v>2094</v>
      </c>
      <c r="B389" t="s">
        <v>202</v>
      </c>
      <c r="C389" t="s">
        <v>211</v>
      </c>
      <c r="D389" t="s">
        <v>3205</v>
      </c>
      <c r="E389" t="s">
        <v>3206</v>
      </c>
      <c r="F389" t="s">
        <v>3207</v>
      </c>
      <c r="G389" t="s">
        <v>2404</v>
      </c>
      <c r="H389" t="s">
        <v>2404</v>
      </c>
      <c r="J389" s="19">
        <v>2498.6301369863013</v>
      </c>
      <c r="K389" s="19">
        <v>2432</v>
      </c>
      <c r="L389" t="s">
        <v>2283</v>
      </c>
    </row>
    <row r="390" spans="1:12" ht="14.5" customHeight="1" x14ac:dyDescent="0.35">
      <c r="A390" t="s">
        <v>2094</v>
      </c>
      <c r="B390" t="s">
        <v>202</v>
      </c>
      <c r="C390" t="s">
        <v>211</v>
      </c>
      <c r="D390" t="s">
        <v>3208</v>
      </c>
      <c r="E390" t="s">
        <v>3209</v>
      </c>
      <c r="F390" t="s">
        <v>3210</v>
      </c>
      <c r="G390" t="s">
        <v>2404</v>
      </c>
      <c r="H390" t="s">
        <v>2404</v>
      </c>
      <c r="J390" s="19">
        <v>1656.1643835616439</v>
      </c>
      <c r="K390" s="19">
        <v>1612</v>
      </c>
      <c r="L390" t="s">
        <v>2283</v>
      </c>
    </row>
    <row r="391" spans="1:12" ht="14.5" customHeight="1" x14ac:dyDescent="0.35">
      <c r="A391" t="s">
        <v>2094</v>
      </c>
      <c r="B391" t="s">
        <v>202</v>
      </c>
      <c r="C391" t="s">
        <v>211</v>
      </c>
      <c r="D391" t="s">
        <v>3211</v>
      </c>
      <c r="E391" t="s">
        <v>3212</v>
      </c>
      <c r="F391" t="s">
        <v>3213</v>
      </c>
      <c r="G391" t="s">
        <v>2404</v>
      </c>
      <c r="H391" t="s">
        <v>2404</v>
      </c>
      <c r="J391" s="19">
        <v>1859.5890410958905</v>
      </c>
      <c r="K391" s="19">
        <v>1810</v>
      </c>
      <c r="L391" t="s">
        <v>2283</v>
      </c>
    </row>
    <row r="392" spans="1:12" ht="14.5" customHeight="1" x14ac:dyDescent="0.35">
      <c r="A392" t="s">
        <v>2094</v>
      </c>
      <c r="B392" t="s">
        <v>202</v>
      </c>
      <c r="C392" t="s">
        <v>211</v>
      </c>
      <c r="D392" t="s">
        <v>3214</v>
      </c>
      <c r="E392" t="s">
        <v>3215</v>
      </c>
      <c r="F392" t="s">
        <v>3216</v>
      </c>
      <c r="G392" t="s">
        <v>2404</v>
      </c>
      <c r="H392" t="s">
        <v>2404</v>
      </c>
      <c r="J392" s="19">
        <v>2063.0136986301372</v>
      </c>
      <c r="K392" s="19">
        <v>2008</v>
      </c>
      <c r="L392" t="s">
        <v>2283</v>
      </c>
    </row>
    <row r="393" spans="1:12" ht="14.5" customHeight="1" x14ac:dyDescent="0.35">
      <c r="A393" t="s">
        <v>2094</v>
      </c>
      <c r="B393" t="s">
        <v>202</v>
      </c>
      <c r="C393" t="s">
        <v>211</v>
      </c>
      <c r="D393" t="s">
        <v>3217</v>
      </c>
      <c r="E393" t="s">
        <v>3218</v>
      </c>
      <c r="F393" t="s">
        <v>3219</v>
      </c>
      <c r="G393" t="s">
        <v>2404</v>
      </c>
      <c r="H393" t="s">
        <v>2404</v>
      </c>
      <c r="J393" s="19">
        <v>1583.2191780821918</v>
      </c>
      <c r="K393" s="19">
        <v>1541</v>
      </c>
      <c r="L393" t="s">
        <v>2817</v>
      </c>
    </row>
    <row r="394" spans="1:12" ht="14.5" customHeight="1" x14ac:dyDescent="0.35">
      <c r="A394" t="s">
        <v>2094</v>
      </c>
      <c r="B394" t="s">
        <v>202</v>
      </c>
      <c r="C394" t="s">
        <v>211</v>
      </c>
      <c r="D394" t="s">
        <v>3220</v>
      </c>
      <c r="E394" t="s">
        <v>3221</v>
      </c>
      <c r="F394" t="s">
        <v>3222</v>
      </c>
      <c r="G394" t="s">
        <v>2404</v>
      </c>
      <c r="H394" t="s">
        <v>2404</v>
      </c>
      <c r="J394" s="19">
        <v>2508.9041095890411</v>
      </c>
      <c r="K394" s="19">
        <v>2442</v>
      </c>
      <c r="L394" t="s">
        <v>2283</v>
      </c>
    </row>
    <row r="395" spans="1:12" ht="14.5" customHeight="1" x14ac:dyDescent="0.35">
      <c r="A395" t="s">
        <v>2094</v>
      </c>
      <c r="B395" t="s">
        <v>202</v>
      </c>
      <c r="C395" t="s">
        <v>211</v>
      </c>
      <c r="D395" t="s">
        <v>3223</v>
      </c>
      <c r="E395" t="s">
        <v>3224</v>
      </c>
      <c r="F395" t="s">
        <v>3225</v>
      </c>
      <c r="G395" t="s">
        <v>2404</v>
      </c>
      <c r="H395" t="s">
        <v>2404</v>
      </c>
      <c r="J395" s="19">
        <v>2073.2876712328766</v>
      </c>
      <c r="K395" s="19">
        <v>2018</v>
      </c>
      <c r="L395" t="s">
        <v>2283</v>
      </c>
    </row>
    <row r="396" spans="1:12" ht="14.5" customHeight="1" x14ac:dyDescent="0.35">
      <c r="A396" t="s">
        <v>2094</v>
      </c>
      <c r="B396" t="s">
        <v>202</v>
      </c>
      <c r="C396" t="s">
        <v>211</v>
      </c>
      <c r="D396" t="s">
        <v>3226</v>
      </c>
      <c r="E396" t="s">
        <v>3227</v>
      </c>
      <c r="F396" t="s">
        <v>3228</v>
      </c>
      <c r="G396" t="s">
        <v>2404</v>
      </c>
      <c r="H396" t="s">
        <v>2404</v>
      </c>
      <c r="J396" s="19">
        <v>1788.6986301369864</v>
      </c>
      <c r="K396" s="19">
        <v>1741</v>
      </c>
      <c r="L396" t="s">
        <v>2817</v>
      </c>
    </row>
    <row r="397" spans="1:12" ht="14.5" customHeight="1" x14ac:dyDescent="0.35">
      <c r="A397" t="s">
        <v>2094</v>
      </c>
      <c r="B397" t="s">
        <v>202</v>
      </c>
      <c r="C397" t="s">
        <v>211</v>
      </c>
      <c r="D397" t="s">
        <v>3229</v>
      </c>
      <c r="E397" t="s">
        <v>3230</v>
      </c>
      <c r="F397" t="s">
        <v>3231</v>
      </c>
      <c r="G397" t="s">
        <v>2404</v>
      </c>
      <c r="H397" t="s">
        <v>2404</v>
      </c>
      <c r="J397" s="19">
        <v>1479.4520547945206</v>
      </c>
      <c r="K397" s="19">
        <v>1440</v>
      </c>
      <c r="L397" t="s">
        <v>2283</v>
      </c>
    </row>
    <row r="398" spans="1:12" ht="14.5" customHeight="1" x14ac:dyDescent="0.35">
      <c r="A398" t="s">
        <v>2094</v>
      </c>
      <c r="B398" t="s">
        <v>202</v>
      </c>
      <c r="C398" t="s">
        <v>211</v>
      </c>
      <c r="D398" t="s">
        <v>3232</v>
      </c>
      <c r="E398" t="s">
        <v>3233</v>
      </c>
      <c r="F398" t="s">
        <v>3234</v>
      </c>
      <c r="G398" t="s">
        <v>2404</v>
      </c>
      <c r="H398" t="s">
        <v>2404</v>
      </c>
      <c r="J398" s="19">
        <v>1682.8767123287671</v>
      </c>
      <c r="K398" s="19">
        <v>1638</v>
      </c>
      <c r="L398" t="s">
        <v>2283</v>
      </c>
    </row>
    <row r="399" spans="1:12" ht="14.5" customHeight="1" x14ac:dyDescent="0.35">
      <c r="A399" t="s">
        <v>2094</v>
      </c>
      <c r="B399" t="s">
        <v>202</v>
      </c>
      <c r="C399" t="s">
        <v>211</v>
      </c>
      <c r="D399" t="s">
        <v>3235</v>
      </c>
      <c r="E399" t="s">
        <v>3236</v>
      </c>
      <c r="F399" t="s">
        <v>3237</v>
      </c>
      <c r="G399" t="s">
        <v>2404</v>
      </c>
      <c r="H399" t="s">
        <v>2404</v>
      </c>
      <c r="J399" s="19">
        <v>1886.3013698630136</v>
      </c>
      <c r="K399" s="19">
        <v>1836</v>
      </c>
      <c r="L399" t="s">
        <v>2283</v>
      </c>
    </row>
    <row r="400" spans="1:12" ht="14.5" customHeight="1" x14ac:dyDescent="0.35">
      <c r="A400" t="s">
        <v>2094</v>
      </c>
      <c r="B400" t="s">
        <v>202</v>
      </c>
      <c r="C400" t="s">
        <v>211</v>
      </c>
      <c r="D400" t="s">
        <v>3238</v>
      </c>
      <c r="E400" t="s">
        <v>3239</v>
      </c>
      <c r="F400" t="s">
        <v>3240</v>
      </c>
      <c r="G400" t="s">
        <v>2404</v>
      </c>
      <c r="H400" t="s">
        <v>2404</v>
      </c>
      <c r="J400" s="19">
        <v>1043.8356164383563</v>
      </c>
      <c r="K400" s="19">
        <v>1016</v>
      </c>
      <c r="L400" t="s">
        <v>2283</v>
      </c>
    </row>
    <row r="401" spans="1:12" ht="14.5" customHeight="1" x14ac:dyDescent="0.35">
      <c r="A401" t="s">
        <v>2094</v>
      </c>
      <c r="B401" t="s">
        <v>202</v>
      </c>
      <c r="C401" t="s">
        <v>211</v>
      </c>
      <c r="D401" t="s">
        <v>3241</v>
      </c>
      <c r="E401" t="s">
        <v>3242</v>
      </c>
      <c r="F401" t="s">
        <v>3243</v>
      </c>
      <c r="G401" t="s">
        <v>2404</v>
      </c>
      <c r="H401" t="s">
        <v>2404</v>
      </c>
      <c r="J401" s="19">
        <v>1247.2602739726028</v>
      </c>
      <c r="K401" s="19">
        <v>1214</v>
      </c>
      <c r="L401" t="s">
        <v>2283</v>
      </c>
    </row>
    <row r="402" spans="1:12" ht="14.5" customHeight="1" x14ac:dyDescent="0.35">
      <c r="A402" t="s">
        <v>2094</v>
      </c>
      <c r="B402" t="s">
        <v>202</v>
      </c>
      <c r="C402" t="s">
        <v>211</v>
      </c>
      <c r="D402" t="s">
        <v>3244</v>
      </c>
      <c r="E402" t="s">
        <v>3245</v>
      </c>
      <c r="F402" t="s">
        <v>3246</v>
      </c>
      <c r="G402" t="s">
        <v>2404</v>
      </c>
      <c r="H402" t="s">
        <v>2404</v>
      </c>
      <c r="J402" s="19">
        <v>1450.6849315068494</v>
      </c>
      <c r="K402" s="19">
        <v>1412</v>
      </c>
      <c r="L402" t="s">
        <v>2283</v>
      </c>
    </row>
    <row r="403" spans="1:12" ht="14.5" customHeight="1" x14ac:dyDescent="0.35">
      <c r="A403" t="s">
        <v>2094</v>
      </c>
      <c r="B403" t="s">
        <v>202</v>
      </c>
      <c r="C403" t="s">
        <v>211</v>
      </c>
      <c r="D403" t="s">
        <v>3247</v>
      </c>
      <c r="E403" t="s">
        <v>3248</v>
      </c>
      <c r="F403" t="s">
        <v>3249</v>
      </c>
      <c r="G403" t="s">
        <v>2404</v>
      </c>
      <c r="H403" t="s">
        <v>2404</v>
      </c>
      <c r="J403" s="19">
        <v>970.89041095890411</v>
      </c>
      <c r="K403" s="19">
        <v>945</v>
      </c>
      <c r="L403" t="s">
        <v>2817</v>
      </c>
    </row>
    <row r="404" spans="1:12" ht="14.5" customHeight="1" x14ac:dyDescent="0.35">
      <c r="A404" t="s">
        <v>2094</v>
      </c>
      <c r="B404" t="s">
        <v>202</v>
      </c>
      <c r="C404" t="s">
        <v>211</v>
      </c>
      <c r="D404" t="s">
        <v>3250</v>
      </c>
      <c r="E404" t="s">
        <v>3251</v>
      </c>
      <c r="F404" t="s">
        <v>219</v>
      </c>
      <c r="G404" t="s">
        <v>2404</v>
      </c>
      <c r="H404" t="s">
        <v>2404</v>
      </c>
      <c r="J404" s="19">
        <v>1897.6027397260275</v>
      </c>
      <c r="K404" s="19">
        <v>1847</v>
      </c>
      <c r="L404" t="s">
        <v>2283</v>
      </c>
    </row>
    <row r="405" spans="1:12" ht="14.5" customHeight="1" x14ac:dyDescent="0.35">
      <c r="A405" t="s">
        <v>2094</v>
      </c>
      <c r="B405" t="s">
        <v>202</v>
      </c>
      <c r="C405" t="s">
        <v>211</v>
      </c>
      <c r="D405" t="s">
        <v>3252</v>
      </c>
      <c r="E405" t="s">
        <v>3253</v>
      </c>
      <c r="F405" t="s">
        <v>3254</v>
      </c>
      <c r="G405" t="s">
        <v>2404</v>
      </c>
      <c r="H405" t="s">
        <v>2404</v>
      </c>
      <c r="J405" s="19">
        <v>1461.986301369863</v>
      </c>
      <c r="K405" s="19">
        <v>1423</v>
      </c>
      <c r="L405" t="s">
        <v>2283</v>
      </c>
    </row>
    <row r="406" spans="1:12" ht="14.5" customHeight="1" x14ac:dyDescent="0.35">
      <c r="A406" t="s">
        <v>2094</v>
      </c>
      <c r="B406" t="s">
        <v>202</v>
      </c>
      <c r="C406" t="s">
        <v>211</v>
      </c>
      <c r="D406" t="s">
        <v>3255</v>
      </c>
      <c r="E406" t="s">
        <v>3256</v>
      </c>
      <c r="F406" t="s">
        <v>3257</v>
      </c>
      <c r="G406" t="s">
        <v>2404</v>
      </c>
      <c r="H406" t="s">
        <v>2404</v>
      </c>
      <c r="J406" s="19">
        <v>1177.3972602739727</v>
      </c>
      <c r="K406" s="19">
        <v>1146</v>
      </c>
      <c r="L406" t="s">
        <v>2817</v>
      </c>
    </row>
    <row r="407" spans="1:12" ht="14.5" customHeight="1" x14ac:dyDescent="0.35">
      <c r="A407" t="s">
        <v>2094</v>
      </c>
      <c r="B407" t="s">
        <v>202</v>
      </c>
      <c r="C407" t="s">
        <v>211</v>
      </c>
      <c r="D407" t="s">
        <v>3258</v>
      </c>
      <c r="E407" t="s">
        <v>3259</v>
      </c>
      <c r="F407" t="s">
        <v>3260</v>
      </c>
      <c r="G407" t="s">
        <v>2404</v>
      </c>
      <c r="H407" t="s">
        <v>2404</v>
      </c>
      <c r="J407" s="19">
        <v>2091.7808219178082</v>
      </c>
      <c r="K407" s="19">
        <v>2036</v>
      </c>
      <c r="L407" t="s">
        <v>2283</v>
      </c>
    </row>
    <row r="408" spans="1:12" ht="14.5" customHeight="1" x14ac:dyDescent="0.35">
      <c r="A408" t="s">
        <v>2094</v>
      </c>
      <c r="B408" t="s">
        <v>202</v>
      </c>
      <c r="C408" t="s">
        <v>211</v>
      </c>
      <c r="D408" t="s">
        <v>3261</v>
      </c>
      <c r="E408" t="s">
        <v>3262</v>
      </c>
      <c r="F408" t="s">
        <v>3263</v>
      </c>
      <c r="G408" t="s">
        <v>2404</v>
      </c>
      <c r="H408" t="s">
        <v>2404</v>
      </c>
      <c r="J408" s="19">
        <v>2295.205479452055</v>
      </c>
      <c r="K408" s="19">
        <v>2234</v>
      </c>
      <c r="L408" t="s">
        <v>2283</v>
      </c>
    </row>
    <row r="409" spans="1:12" ht="14.5" customHeight="1" x14ac:dyDescent="0.35">
      <c r="A409" t="s">
        <v>2094</v>
      </c>
      <c r="B409" t="s">
        <v>202</v>
      </c>
      <c r="C409" t="s">
        <v>211</v>
      </c>
      <c r="D409" t="s">
        <v>3264</v>
      </c>
      <c r="E409" t="s">
        <v>3265</v>
      </c>
      <c r="F409" t="s">
        <v>3266</v>
      </c>
      <c r="G409" t="s">
        <v>2404</v>
      </c>
      <c r="H409" t="s">
        <v>2404</v>
      </c>
      <c r="J409" s="19">
        <v>2498.6301369863013</v>
      </c>
      <c r="K409" s="19">
        <v>2432</v>
      </c>
      <c r="L409" t="s">
        <v>2283</v>
      </c>
    </row>
    <row r="410" spans="1:12" ht="14.5" customHeight="1" x14ac:dyDescent="0.35">
      <c r="A410" t="s">
        <v>2094</v>
      </c>
      <c r="B410" t="s">
        <v>202</v>
      </c>
      <c r="C410" t="s">
        <v>211</v>
      </c>
      <c r="D410" t="s">
        <v>3267</v>
      </c>
      <c r="E410" t="s">
        <v>3268</v>
      </c>
      <c r="F410" t="s">
        <v>3269</v>
      </c>
      <c r="G410" t="s">
        <v>2404</v>
      </c>
      <c r="H410" t="s">
        <v>2404</v>
      </c>
      <c r="J410" s="19">
        <v>1656.1643835616439</v>
      </c>
      <c r="K410" s="19">
        <v>1612</v>
      </c>
      <c r="L410" t="s">
        <v>2283</v>
      </c>
    </row>
    <row r="411" spans="1:12" ht="14.5" customHeight="1" x14ac:dyDescent="0.35">
      <c r="A411" t="s">
        <v>2094</v>
      </c>
      <c r="B411" t="s">
        <v>202</v>
      </c>
      <c r="C411" t="s">
        <v>211</v>
      </c>
      <c r="D411" t="s">
        <v>3270</v>
      </c>
      <c r="E411" t="s">
        <v>3271</v>
      </c>
      <c r="F411" t="s">
        <v>3272</v>
      </c>
      <c r="G411" t="s">
        <v>2404</v>
      </c>
      <c r="H411" t="s">
        <v>2404</v>
      </c>
      <c r="J411" s="19">
        <v>1859.5890410958905</v>
      </c>
      <c r="K411" s="19">
        <v>1810</v>
      </c>
      <c r="L411" t="s">
        <v>2283</v>
      </c>
    </row>
    <row r="412" spans="1:12" ht="14.5" customHeight="1" x14ac:dyDescent="0.35">
      <c r="A412" t="s">
        <v>2094</v>
      </c>
      <c r="B412" t="s">
        <v>202</v>
      </c>
      <c r="C412" t="s">
        <v>211</v>
      </c>
      <c r="D412" t="s">
        <v>3273</v>
      </c>
      <c r="E412" t="s">
        <v>3274</v>
      </c>
      <c r="F412" t="s">
        <v>3275</v>
      </c>
      <c r="G412" t="s">
        <v>2404</v>
      </c>
      <c r="H412" t="s">
        <v>2404</v>
      </c>
      <c r="J412" s="19">
        <v>2063.0136986301372</v>
      </c>
      <c r="K412" s="19">
        <v>2008</v>
      </c>
      <c r="L412" t="s">
        <v>2283</v>
      </c>
    </row>
    <row r="413" spans="1:12" ht="14.5" customHeight="1" x14ac:dyDescent="0.35">
      <c r="A413" t="s">
        <v>2094</v>
      </c>
      <c r="B413" t="s">
        <v>202</v>
      </c>
      <c r="C413" t="s">
        <v>211</v>
      </c>
      <c r="D413" t="s">
        <v>3276</v>
      </c>
      <c r="E413" t="s">
        <v>3277</v>
      </c>
      <c r="F413" t="s">
        <v>3278</v>
      </c>
      <c r="G413" t="s">
        <v>2404</v>
      </c>
      <c r="H413" t="s">
        <v>2404</v>
      </c>
      <c r="J413" s="19">
        <v>1583.2191780821918</v>
      </c>
      <c r="K413" s="19">
        <v>1541</v>
      </c>
      <c r="L413" t="s">
        <v>2817</v>
      </c>
    </row>
    <row r="414" spans="1:12" ht="14.5" customHeight="1" x14ac:dyDescent="0.35">
      <c r="A414" t="s">
        <v>2094</v>
      </c>
      <c r="B414" t="s">
        <v>202</v>
      </c>
      <c r="C414" t="s">
        <v>211</v>
      </c>
      <c r="D414" t="s">
        <v>3279</v>
      </c>
      <c r="E414" t="s">
        <v>3280</v>
      </c>
      <c r="F414" t="s">
        <v>3281</v>
      </c>
      <c r="G414" t="s">
        <v>2404</v>
      </c>
      <c r="H414" t="s">
        <v>2404</v>
      </c>
      <c r="J414" s="19">
        <v>2508.9041095890411</v>
      </c>
      <c r="K414" s="19">
        <v>2442</v>
      </c>
      <c r="L414" t="s">
        <v>2283</v>
      </c>
    </row>
    <row r="415" spans="1:12" ht="14.5" customHeight="1" x14ac:dyDescent="0.35">
      <c r="A415" t="s">
        <v>2094</v>
      </c>
      <c r="B415" t="s">
        <v>202</v>
      </c>
      <c r="C415" t="s">
        <v>211</v>
      </c>
      <c r="D415" t="s">
        <v>3282</v>
      </c>
      <c r="E415" t="s">
        <v>3283</v>
      </c>
      <c r="F415" t="s">
        <v>3284</v>
      </c>
      <c r="G415" t="s">
        <v>2404</v>
      </c>
      <c r="H415" t="s">
        <v>2404</v>
      </c>
      <c r="J415" s="19">
        <v>2073.2876712328766</v>
      </c>
      <c r="K415" s="19">
        <v>2018</v>
      </c>
      <c r="L415" t="s">
        <v>2283</v>
      </c>
    </row>
    <row r="416" spans="1:12" ht="14.5" customHeight="1" x14ac:dyDescent="0.35">
      <c r="A416" t="s">
        <v>2094</v>
      </c>
      <c r="B416" t="s">
        <v>202</v>
      </c>
      <c r="C416" t="s">
        <v>211</v>
      </c>
      <c r="D416" t="s">
        <v>3285</v>
      </c>
      <c r="E416" t="s">
        <v>3286</v>
      </c>
      <c r="F416" t="s">
        <v>3287</v>
      </c>
      <c r="G416" t="s">
        <v>2404</v>
      </c>
      <c r="H416" t="s">
        <v>2404</v>
      </c>
      <c r="J416" s="19">
        <v>1788.6986301369864</v>
      </c>
      <c r="K416" s="19">
        <v>1741</v>
      </c>
      <c r="L416" t="s">
        <v>2817</v>
      </c>
    </row>
    <row r="417" spans="1:12" ht="14.5" customHeight="1" x14ac:dyDescent="0.35">
      <c r="A417" t="s">
        <v>2094</v>
      </c>
      <c r="B417" t="s">
        <v>202</v>
      </c>
      <c r="C417" t="s">
        <v>211</v>
      </c>
      <c r="D417" t="s">
        <v>3288</v>
      </c>
      <c r="E417" t="s">
        <v>3289</v>
      </c>
      <c r="F417" t="s">
        <v>3290</v>
      </c>
      <c r="G417" t="s">
        <v>2404</v>
      </c>
      <c r="H417" t="s">
        <v>2404</v>
      </c>
      <c r="J417" s="19">
        <v>2091.7808219178082</v>
      </c>
      <c r="K417" s="19">
        <v>2036</v>
      </c>
      <c r="L417" t="s">
        <v>2283</v>
      </c>
    </row>
    <row r="418" spans="1:12" ht="14.5" customHeight="1" x14ac:dyDescent="0.35">
      <c r="A418" t="s">
        <v>2094</v>
      </c>
      <c r="B418" t="s">
        <v>202</v>
      </c>
      <c r="C418" t="s">
        <v>211</v>
      </c>
      <c r="D418" t="s">
        <v>3291</v>
      </c>
      <c r="E418" t="s">
        <v>3292</v>
      </c>
      <c r="F418" t="s">
        <v>3293</v>
      </c>
      <c r="G418" t="s">
        <v>2404</v>
      </c>
      <c r="H418" t="s">
        <v>2404</v>
      </c>
      <c r="J418" s="19">
        <v>2295.205479452055</v>
      </c>
      <c r="K418" s="19">
        <v>2234</v>
      </c>
      <c r="L418" t="s">
        <v>2283</v>
      </c>
    </row>
    <row r="419" spans="1:12" ht="14.5" customHeight="1" x14ac:dyDescent="0.35">
      <c r="A419" t="s">
        <v>2094</v>
      </c>
      <c r="B419" t="s">
        <v>202</v>
      </c>
      <c r="C419" t="s">
        <v>211</v>
      </c>
      <c r="D419" t="s">
        <v>3294</v>
      </c>
      <c r="E419" t="s">
        <v>3295</v>
      </c>
      <c r="F419" t="s">
        <v>3296</v>
      </c>
      <c r="G419" t="s">
        <v>2404</v>
      </c>
      <c r="H419" t="s">
        <v>2404</v>
      </c>
      <c r="J419" s="19">
        <v>2498.6301369863013</v>
      </c>
      <c r="K419" s="19">
        <v>2432</v>
      </c>
      <c r="L419" t="s">
        <v>2283</v>
      </c>
    </row>
    <row r="420" spans="1:12" ht="14.5" customHeight="1" x14ac:dyDescent="0.35">
      <c r="A420" t="s">
        <v>2094</v>
      </c>
      <c r="B420" t="s">
        <v>202</v>
      </c>
      <c r="C420" t="s">
        <v>211</v>
      </c>
      <c r="D420" t="s">
        <v>3297</v>
      </c>
      <c r="E420" t="s">
        <v>3298</v>
      </c>
      <c r="F420" t="s">
        <v>3299</v>
      </c>
      <c r="G420" t="s">
        <v>2404</v>
      </c>
      <c r="H420" t="s">
        <v>2404</v>
      </c>
      <c r="J420" s="19">
        <v>1656.1643835616439</v>
      </c>
      <c r="K420" s="19">
        <v>1612</v>
      </c>
      <c r="L420" t="s">
        <v>2283</v>
      </c>
    </row>
    <row r="421" spans="1:12" ht="14.5" customHeight="1" x14ac:dyDescent="0.35">
      <c r="A421" t="s">
        <v>2094</v>
      </c>
      <c r="B421" t="s">
        <v>202</v>
      </c>
      <c r="C421" t="s">
        <v>211</v>
      </c>
      <c r="D421" t="s">
        <v>3300</v>
      </c>
      <c r="E421" t="s">
        <v>3301</v>
      </c>
      <c r="F421" t="s">
        <v>3302</v>
      </c>
      <c r="G421" t="s">
        <v>2404</v>
      </c>
      <c r="H421" t="s">
        <v>2404</v>
      </c>
      <c r="J421" s="19">
        <v>1859.5890410958905</v>
      </c>
      <c r="K421" s="19">
        <v>1810</v>
      </c>
      <c r="L421" t="s">
        <v>2283</v>
      </c>
    </row>
    <row r="422" spans="1:12" ht="14.5" customHeight="1" x14ac:dyDescent="0.35">
      <c r="A422" t="s">
        <v>2094</v>
      </c>
      <c r="B422" t="s">
        <v>202</v>
      </c>
      <c r="C422" t="s">
        <v>211</v>
      </c>
      <c r="D422" t="s">
        <v>3303</v>
      </c>
      <c r="E422" t="s">
        <v>3304</v>
      </c>
      <c r="F422" t="s">
        <v>3305</v>
      </c>
      <c r="G422" t="s">
        <v>2404</v>
      </c>
      <c r="H422" t="s">
        <v>2404</v>
      </c>
      <c r="J422" s="19">
        <v>2063.0136986301372</v>
      </c>
      <c r="K422" s="19">
        <v>2008</v>
      </c>
      <c r="L422" t="s">
        <v>2283</v>
      </c>
    </row>
    <row r="423" spans="1:12" ht="14.5" customHeight="1" x14ac:dyDescent="0.35">
      <c r="A423" t="s">
        <v>2094</v>
      </c>
      <c r="B423" t="s">
        <v>202</v>
      </c>
      <c r="C423" t="s">
        <v>211</v>
      </c>
      <c r="D423" t="s">
        <v>3306</v>
      </c>
      <c r="E423" t="s">
        <v>3307</v>
      </c>
      <c r="F423" t="s">
        <v>224</v>
      </c>
      <c r="G423" t="s">
        <v>2404</v>
      </c>
      <c r="H423" t="s">
        <v>2404</v>
      </c>
      <c r="J423" s="19">
        <v>1583.2191780821918</v>
      </c>
      <c r="K423" s="19">
        <v>1541</v>
      </c>
      <c r="L423" t="s">
        <v>2817</v>
      </c>
    </row>
    <row r="424" spans="1:12" ht="14.5" customHeight="1" x14ac:dyDescent="0.35">
      <c r="A424" t="s">
        <v>2094</v>
      </c>
      <c r="B424" t="s">
        <v>202</v>
      </c>
      <c r="C424" t="s">
        <v>211</v>
      </c>
      <c r="D424" t="s">
        <v>3308</v>
      </c>
      <c r="E424" t="s">
        <v>3309</v>
      </c>
      <c r="F424" t="s">
        <v>220</v>
      </c>
      <c r="G424" t="s">
        <v>2404</v>
      </c>
      <c r="H424" t="s">
        <v>2404</v>
      </c>
      <c r="J424" s="19">
        <v>2508.9041095890411</v>
      </c>
      <c r="K424" s="19">
        <v>2442</v>
      </c>
      <c r="L424" t="s">
        <v>2283</v>
      </c>
    </row>
    <row r="425" spans="1:12" ht="14.5" customHeight="1" x14ac:dyDescent="0.35">
      <c r="A425" t="s">
        <v>2094</v>
      </c>
      <c r="B425" t="s">
        <v>202</v>
      </c>
      <c r="C425" t="s">
        <v>211</v>
      </c>
      <c r="D425" t="s">
        <v>3310</v>
      </c>
      <c r="E425" t="s">
        <v>3311</v>
      </c>
      <c r="F425" t="s">
        <v>3312</v>
      </c>
      <c r="G425" t="s">
        <v>2404</v>
      </c>
      <c r="H425" t="s">
        <v>2404</v>
      </c>
      <c r="J425" s="19">
        <v>2073.2876712328766</v>
      </c>
      <c r="K425" s="19">
        <v>2018</v>
      </c>
      <c r="L425" t="s">
        <v>2283</v>
      </c>
    </row>
    <row r="426" spans="1:12" ht="14.5" customHeight="1" x14ac:dyDescent="0.35">
      <c r="A426" t="s">
        <v>2094</v>
      </c>
      <c r="B426" t="s">
        <v>202</v>
      </c>
      <c r="C426" t="s">
        <v>211</v>
      </c>
      <c r="D426" t="s">
        <v>3313</v>
      </c>
      <c r="E426" t="s">
        <v>3314</v>
      </c>
      <c r="F426" t="s">
        <v>3315</v>
      </c>
      <c r="G426" t="s">
        <v>2404</v>
      </c>
      <c r="H426" t="s">
        <v>2404</v>
      </c>
      <c r="J426" s="19">
        <v>1788.6986301369864</v>
      </c>
      <c r="K426" s="19">
        <v>1741</v>
      </c>
      <c r="L426" t="s">
        <v>2283</v>
      </c>
    </row>
    <row r="427" spans="1:12" ht="14.5" customHeight="1" x14ac:dyDescent="0.35">
      <c r="A427" t="s">
        <v>2094</v>
      </c>
      <c r="B427" t="s">
        <v>202</v>
      </c>
      <c r="C427" t="s">
        <v>211</v>
      </c>
      <c r="D427" t="s">
        <v>3316</v>
      </c>
      <c r="E427" t="s">
        <v>3317</v>
      </c>
      <c r="F427" t="s">
        <v>3318</v>
      </c>
      <c r="G427" t="s">
        <v>2404</v>
      </c>
      <c r="H427" t="s">
        <v>2404</v>
      </c>
      <c r="J427" s="19">
        <v>508.56164383561645</v>
      </c>
      <c r="K427" s="19">
        <v>495</v>
      </c>
      <c r="L427" t="s">
        <v>2283</v>
      </c>
    </row>
    <row r="428" spans="1:12" ht="14.5" customHeight="1" x14ac:dyDescent="0.35">
      <c r="A428" t="s">
        <v>2094</v>
      </c>
      <c r="B428" t="s">
        <v>202</v>
      </c>
      <c r="C428" t="s">
        <v>211</v>
      </c>
      <c r="D428" t="s">
        <v>3319</v>
      </c>
      <c r="E428" t="s">
        <v>3320</v>
      </c>
      <c r="F428" t="s">
        <v>3321</v>
      </c>
      <c r="G428" t="s">
        <v>2404</v>
      </c>
      <c r="H428" t="s">
        <v>2404</v>
      </c>
      <c r="J428" s="19">
        <v>508.56164383561645</v>
      </c>
      <c r="K428" s="19">
        <v>495</v>
      </c>
      <c r="L428" t="s">
        <v>2283</v>
      </c>
    </row>
    <row r="429" spans="1:12" ht="14.5" customHeight="1" x14ac:dyDescent="0.35">
      <c r="A429" t="s">
        <v>2094</v>
      </c>
      <c r="B429" t="s">
        <v>202</v>
      </c>
      <c r="C429" t="s">
        <v>211</v>
      </c>
      <c r="D429" t="s">
        <v>3322</v>
      </c>
      <c r="E429" t="s">
        <v>3323</v>
      </c>
      <c r="F429" t="s">
        <v>3324</v>
      </c>
      <c r="G429" t="s">
        <v>2404</v>
      </c>
      <c r="H429" t="s">
        <v>2404</v>
      </c>
      <c r="J429" s="19">
        <v>508.56164383561645</v>
      </c>
      <c r="K429" s="19">
        <v>495</v>
      </c>
      <c r="L429" t="s">
        <v>2283</v>
      </c>
    </row>
    <row r="430" spans="1:12" ht="14.5" customHeight="1" x14ac:dyDescent="0.35">
      <c r="A430" t="s">
        <v>2094</v>
      </c>
      <c r="B430" t="s">
        <v>202</v>
      </c>
      <c r="C430" t="s">
        <v>211</v>
      </c>
      <c r="D430" t="s">
        <v>3325</v>
      </c>
      <c r="E430" t="s">
        <v>3326</v>
      </c>
      <c r="F430" t="s">
        <v>3327</v>
      </c>
      <c r="G430" t="s">
        <v>2404</v>
      </c>
      <c r="H430" t="s">
        <v>2404</v>
      </c>
      <c r="J430" s="19">
        <v>508.56164383561645</v>
      </c>
      <c r="K430" s="19">
        <v>495</v>
      </c>
      <c r="L430" t="s">
        <v>2283</v>
      </c>
    </row>
    <row r="431" spans="1:12" ht="14.5" customHeight="1" x14ac:dyDescent="0.35">
      <c r="A431" t="s">
        <v>2094</v>
      </c>
      <c r="B431" t="s">
        <v>202</v>
      </c>
      <c r="C431" t="s">
        <v>211</v>
      </c>
      <c r="D431" t="s">
        <v>3328</v>
      </c>
      <c r="E431" t="s">
        <v>3329</v>
      </c>
      <c r="F431" t="s">
        <v>3330</v>
      </c>
      <c r="G431" t="s">
        <v>2404</v>
      </c>
      <c r="H431" t="s">
        <v>2404</v>
      </c>
      <c r="J431" s="19">
        <v>508.56164383561645</v>
      </c>
      <c r="K431" s="19">
        <v>495</v>
      </c>
      <c r="L431" t="s">
        <v>2283</v>
      </c>
    </row>
    <row r="432" spans="1:12" ht="14.5" customHeight="1" x14ac:dyDescent="0.35">
      <c r="A432" t="s">
        <v>2094</v>
      </c>
      <c r="B432" t="s">
        <v>202</v>
      </c>
      <c r="C432" t="s">
        <v>211</v>
      </c>
      <c r="D432" t="s">
        <v>3331</v>
      </c>
      <c r="E432" t="s">
        <v>3332</v>
      </c>
      <c r="F432" t="s">
        <v>3333</v>
      </c>
      <c r="G432" t="s">
        <v>2404</v>
      </c>
      <c r="H432" t="s">
        <v>2404</v>
      </c>
      <c r="J432" s="19">
        <v>508.56164383561645</v>
      </c>
      <c r="K432" s="19">
        <v>495</v>
      </c>
      <c r="L432" t="s">
        <v>2283</v>
      </c>
    </row>
    <row r="433" spans="1:12" ht="14.5" customHeight="1" x14ac:dyDescent="0.35">
      <c r="A433" t="s">
        <v>2094</v>
      </c>
      <c r="B433" t="s">
        <v>202</v>
      </c>
      <c r="C433" t="s">
        <v>211</v>
      </c>
      <c r="D433" t="s">
        <v>3334</v>
      </c>
      <c r="E433" t="s">
        <v>3335</v>
      </c>
      <c r="F433" t="s">
        <v>3336</v>
      </c>
      <c r="G433" t="s">
        <v>2404</v>
      </c>
      <c r="H433" t="s">
        <v>2404</v>
      </c>
      <c r="J433" s="19">
        <v>508.56164383561645</v>
      </c>
      <c r="K433" s="19">
        <v>495</v>
      </c>
      <c r="L433" t="s">
        <v>2283</v>
      </c>
    </row>
    <row r="434" spans="1:12" ht="14.5" customHeight="1" x14ac:dyDescent="0.35">
      <c r="A434" t="s">
        <v>2094</v>
      </c>
      <c r="B434" t="s">
        <v>202</v>
      </c>
      <c r="C434" t="s">
        <v>211</v>
      </c>
      <c r="D434" t="s">
        <v>3337</v>
      </c>
      <c r="E434" t="s">
        <v>3338</v>
      </c>
      <c r="F434" t="s">
        <v>3339</v>
      </c>
      <c r="G434" t="s">
        <v>2404</v>
      </c>
      <c r="H434" t="s">
        <v>2404</v>
      </c>
      <c r="J434" s="19">
        <v>508.56164383561645</v>
      </c>
      <c r="K434" s="19">
        <v>495</v>
      </c>
      <c r="L434" t="s">
        <v>2283</v>
      </c>
    </row>
    <row r="435" spans="1:12" ht="14.5" customHeight="1" x14ac:dyDescent="0.35">
      <c r="A435" t="s">
        <v>2094</v>
      </c>
      <c r="B435" t="s">
        <v>202</v>
      </c>
      <c r="C435" t="s">
        <v>211</v>
      </c>
      <c r="D435" t="s">
        <v>3340</v>
      </c>
      <c r="E435" t="s">
        <v>3341</v>
      </c>
      <c r="F435" t="s">
        <v>3342</v>
      </c>
      <c r="G435" t="s">
        <v>2404</v>
      </c>
      <c r="H435" t="s">
        <v>2404</v>
      </c>
      <c r="J435" s="19">
        <v>508.56164383561645</v>
      </c>
      <c r="K435" s="19">
        <v>495</v>
      </c>
      <c r="L435" t="s">
        <v>2283</v>
      </c>
    </row>
    <row r="436" spans="1:12" ht="14.5" customHeight="1" x14ac:dyDescent="0.35">
      <c r="A436" t="s">
        <v>2094</v>
      </c>
      <c r="B436" t="s">
        <v>202</v>
      </c>
      <c r="C436" t="s">
        <v>211</v>
      </c>
      <c r="D436" t="s">
        <v>3343</v>
      </c>
      <c r="E436" t="s">
        <v>3344</v>
      </c>
      <c r="F436" t="s">
        <v>3345</v>
      </c>
      <c r="G436" t="s">
        <v>2404</v>
      </c>
      <c r="H436" t="s">
        <v>2404</v>
      </c>
      <c r="J436" s="19">
        <v>508.56164383561645</v>
      </c>
      <c r="K436" s="19">
        <v>495</v>
      </c>
      <c r="L436" t="s">
        <v>2283</v>
      </c>
    </row>
    <row r="437" spans="1:12" ht="14.5" customHeight="1" x14ac:dyDescent="0.35">
      <c r="A437" t="s">
        <v>2094</v>
      </c>
      <c r="B437" t="s">
        <v>202</v>
      </c>
      <c r="C437" t="s">
        <v>211</v>
      </c>
      <c r="D437" t="s">
        <v>3346</v>
      </c>
      <c r="E437" t="s">
        <v>3347</v>
      </c>
      <c r="F437" t="s">
        <v>3348</v>
      </c>
      <c r="G437" t="s">
        <v>2404</v>
      </c>
      <c r="H437" t="s">
        <v>2404</v>
      </c>
      <c r="J437" s="19">
        <v>508.56164383561645</v>
      </c>
      <c r="K437" s="19">
        <v>495</v>
      </c>
      <c r="L437" t="s">
        <v>2283</v>
      </c>
    </row>
    <row r="438" spans="1:12" ht="14.5" customHeight="1" x14ac:dyDescent="0.35">
      <c r="A438" t="s">
        <v>2094</v>
      </c>
      <c r="B438" t="s">
        <v>202</v>
      </c>
      <c r="C438" t="s">
        <v>211</v>
      </c>
      <c r="D438" t="s">
        <v>3349</v>
      </c>
      <c r="E438" t="s">
        <v>3350</v>
      </c>
      <c r="F438" t="s">
        <v>3351</v>
      </c>
      <c r="G438" t="s">
        <v>2404</v>
      </c>
      <c r="H438" t="s">
        <v>2404</v>
      </c>
      <c r="J438" s="19">
        <v>508.56164383561645</v>
      </c>
      <c r="K438" s="19">
        <v>495</v>
      </c>
      <c r="L438" t="s">
        <v>2283</v>
      </c>
    </row>
    <row r="439" spans="1:12" ht="14.5" customHeight="1" x14ac:dyDescent="0.35">
      <c r="A439" t="s">
        <v>2094</v>
      </c>
      <c r="B439" t="s">
        <v>202</v>
      </c>
      <c r="C439" t="s">
        <v>211</v>
      </c>
      <c r="D439" t="s">
        <v>3352</v>
      </c>
      <c r="E439" t="s">
        <v>3353</v>
      </c>
      <c r="F439" t="s">
        <v>3354</v>
      </c>
      <c r="G439" t="s">
        <v>2404</v>
      </c>
      <c r="H439" t="s">
        <v>2404</v>
      </c>
      <c r="J439" s="19">
        <v>508.56164383561645</v>
      </c>
      <c r="K439" s="19">
        <v>495</v>
      </c>
      <c r="L439" t="s">
        <v>2283</v>
      </c>
    </row>
    <row r="440" spans="1:12" ht="14.5" customHeight="1" x14ac:dyDescent="0.35">
      <c r="A440" t="s">
        <v>2094</v>
      </c>
      <c r="B440" t="s">
        <v>202</v>
      </c>
      <c r="C440" t="s">
        <v>211</v>
      </c>
      <c r="D440" t="s">
        <v>3355</v>
      </c>
      <c r="E440" t="s">
        <v>3356</v>
      </c>
      <c r="F440" t="s">
        <v>3357</v>
      </c>
      <c r="G440" t="s">
        <v>2404</v>
      </c>
      <c r="H440" t="s">
        <v>2404</v>
      </c>
      <c r="J440" s="19">
        <v>508.56164383561645</v>
      </c>
      <c r="K440" s="19">
        <v>495</v>
      </c>
      <c r="L440" t="s">
        <v>2283</v>
      </c>
    </row>
    <row r="441" spans="1:12" ht="14.5" customHeight="1" x14ac:dyDescent="0.35">
      <c r="A441" t="s">
        <v>2094</v>
      </c>
      <c r="B441" t="s">
        <v>202</v>
      </c>
      <c r="C441" t="s">
        <v>211</v>
      </c>
      <c r="D441" t="s">
        <v>3358</v>
      </c>
      <c r="E441" t="s">
        <v>3359</v>
      </c>
      <c r="F441" t="s">
        <v>3360</v>
      </c>
      <c r="G441" t="s">
        <v>2404</v>
      </c>
      <c r="H441" t="s">
        <v>2404</v>
      </c>
      <c r="J441" s="19">
        <v>508.56164383561645</v>
      </c>
      <c r="K441" s="19">
        <v>495</v>
      </c>
      <c r="L441" t="s">
        <v>2283</v>
      </c>
    </row>
    <row r="442" spans="1:12" ht="14.5" customHeight="1" x14ac:dyDescent="0.35">
      <c r="A442" t="s">
        <v>2094</v>
      </c>
      <c r="B442" t="s">
        <v>202</v>
      </c>
      <c r="C442" t="s">
        <v>211</v>
      </c>
      <c r="D442" t="s">
        <v>3361</v>
      </c>
      <c r="E442" t="s">
        <v>3362</v>
      </c>
      <c r="F442" t="s">
        <v>3363</v>
      </c>
      <c r="G442" t="s">
        <v>2404</v>
      </c>
      <c r="H442" t="s">
        <v>2404</v>
      </c>
      <c r="J442" s="19">
        <v>508.56164383561645</v>
      </c>
      <c r="K442" s="19">
        <v>495</v>
      </c>
      <c r="L442" t="s">
        <v>2283</v>
      </c>
    </row>
    <row r="443" spans="1:12" ht="14.5" customHeight="1" x14ac:dyDescent="0.35">
      <c r="A443" t="s">
        <v>2094</v>
      </c>
      <c r="B443" t="s">
        <v>202</v>
      </c>
      <c r="C443" t="s">
        <v>211</v>
      </c>
      <c r="D443" t="s">
        <v>3364</v>
      </c>
      <c r="E443" t="s">
        <v>3365</v>
      </c>
      <c r="F443" t="s">
        <v>3366</v>
      </c>
      <c r="G443" t="s">
        <v>2404</v>
      </c>
      <c r="H443" t="s">
        <v>2404</v>
      </c>
      <c r="J443" s="19">
        <v>508.56164383561645</v>
      </c>
      <c r="K443" s="19">
        <v>495</v>
      </c>
      <c r="L443" t="s">
        <v>2283</v>
      </c>
    </row>
    <row r="444" spans="1:12" ht="14.5" customHeight="1" x14ac:dyDescent="0.35">
      <c r="A444" t="s">
        <v>2094</v>
      </c>
      <c r="B444" t="s">
        <v>202</v>
      </c>
      <c r="C444" t="s">
        <v>211</v>
      </c>
      <c r="D444" t="s">
        <v>3367</v>
      </c>
      <c r="E444" t="s">
        <v>3368</v>
      </c>
      <c r="F444" t="s">
        <v>3369</v>
      </c>
      <c r="G444" t="s">
        <v>2404</v>
      </c>
      <c r="H444" t="s">
        <v>2404</v>
      </c>
      <c r="J444" s="19">
        <v>508.56164383561645</v>
      </c>
      <c r="K444" s="19">
        <v>495</v>
      </c>
      <c r="L444" t="s">
        <v>2283</v>
      </c>
    </row>
    <row r="445" spans="1:12" ht="14.5" customHeight="1" x14ac:dyDescent="0.35">
      <c r="A445" t="s">
        <v>2094</v>
      </c>
      <c r="B445" t="s">
        <v>202</v>
      </c>
      <c r="C445" t="s">
        <v>211</v>
      </c>
      <c r="D445" t="s">
        <v>3370</v>
      </c>
      <c r="E445" t="s">
        <v>3371</v>
      </c>
      <c r="F445" t="s">
        <v>3372</v>
      </c>
      <c r="G445" t="s">
        <v>2404</v>
      </c>
      <c r="H445" t="s">
        <v>2404</v>
      </c>
      <c r="J445" s="19">
        <v>508.56164383561645</v>
      </c>
      <c r="K445" s="19">
        <v>495</v>
      </c>
      <c r="L445" t="s">
        <v>2283</v>
      </c>
    </row>
    <row r="446" spans="1:12" ht="14.5" customHeight="1" x14ac:dyDescent="0.35">
      <c r="A446" t="s">
        <v>2094</v>
      </c>
      <c r="B446" t="s">
        <v>202</v>
      </c>
      <c r="C446" t="s">
        <v>211</v>
      </c>
      <c r="D446" t="s">
        <v>3373</v>
      </c>
      <c r="E446" t="s">
        <v>3374</v>
      </c>
      <c r="F446" t="s">
        <v>3375</v>
      </c>
      <c r="G446" t="s">
        <v>2404</v>
      </c>
      <c r="H446" t="s">
        <v>2404</v>
      </c>
      <c r="J446" s="19">
        <v>508.56164383561645</v>
      </c>
      <c r="K446" s="19">
        <v>495</v>
      </c>
      <c r="L446" t="s">
        <v>2283</v>
      </c>
    </row>
    <row r="447" spans="1:12" ht="14.5" customHeight="1" x14ac:dyDescent="0.35">
      <c r="A447" t="s">
        <v>2094</v>
      </c>
      <c r="B447" t="s">
        <v>202</v>
      </c>
      <c r="C447" t="s">
        <v>211</v>
      </c>
      <c r="D447" t="s">
        <v>3376</v>
      </c>
      <c r="E447" t="s">
        <v>3377</v>
      </c>
      <c r="F447" t="s">
        <v>223</v>
      </c>
      <c r="G447" t="s">
        <v>2404</v>
      </c>
      <c r="H447" t="s">
        <v>2404</v>
      </c>
      <c r="J447" s="19">
        <v>457.1917808219178</v>
      </c>
      <c r="K447" s="19">
        <v>445</v>
      </c>
      <c r="L447" t="s">
        <v>2283</v>
      </c>
    </row>
    <row r="448" spans="1:12" ht="14.5" customHeight="1" x14ac:dyDescent="0.35">
      <c r="A448" t="s">
        <v>2094</v>
      </c>
      <c r="B448" t="s">
        <v>202</v>
      </c>
      <c r="C448" t="s">
        <v>211</v>
      </c>
      <c r="D448" t="s">
        <v>3378</v>
      </c>
      <c r="E448" t="s">
        <v>3379</v>
      </c>
      <c r="F448" t="s">
        <v>3380</v>
      </c>
      <c r="G448" t="s">
        <v>2404</v>
      </c>
      <c r="H448" t="s">
        <v>2404</v>
      </c>
      <c r="J448" s="19">
        <v>46.232876712328768</v>
      </c>
      <c r="K448" s="19">
        <v>45</v>
      </c>
      <c r="L448" t="s">
        <v>2283</v>
      </c>
    </row>
    <row r="449" spans="1:12" ht="14.5" customHeight="1" x14ac:dyDescent="0.35">
      <c r="A449" t="s">
        <v>2094</v>
      </c>
      <c r="B449" t="s">
        <v>202</v>
      </c>
      <c r="C449" t="s">
        <v>211</v>
      </c>
      <c r="D449" t="s">
        <v>3381</v>
      </c>
      <c r="E449" t="s">
        <v>3382</v>
      </c>
      <c r="F449" t="s">
        <v>3383</v>
      </c>
      <c r="G449" t="s">
        <v>2404</v>
      </c>
      <c r="H449" t="s">
        <v>2404</v>
      </c>
      <c r="J449" s="19">
        <v>46.232876712328768</v>
      </c>
      <c r="K449" s="19">
        <v>45</v>
      </c>
      <c r="L449" t="s">
        <v>2283</v>
      </c>
    </row>
    <row r="450" spans="1:12" ht="14.5" customHeight="1" x14ac:dyDescent="0.35">
      <c r="A450" t="s">
        <v>2094</v>
      </c>
      <c r="B450" t="s">
        <v>202</v>
      </c>
      <c r="C450" t="s">
        <v>211</v>
      </c>
      <c r="D450" t="s">
        <v>3384</v>
      </c>
      <c r="E450" t="s">
        <v>3385</v>
      </c>
      <c r="F450" t="s">
        <v>3386</v>
      </c>
      <c r="G450" t="s">
        <v>2404</v>
      </c>
      <c r="H450" t="s">
        <v>2404</v>
      </c>
      <c r="J450" s="19">
        <v>2566.4383561643835</v>
      </c>
      <c r="K450" s="19">
        <v>2498</v>
      </c>
      <c r="L450" t="s">
        <v>2283</v>
      </c>
    </row>
    <row r="451" spans="1:12" ht="14.5" customHeight="1" x14ac:dyDescent="0.35">
      <c r="A451" t="s">
        <v>2094</v>
      </c>
      <c r="B451" t="s">
        <v>202</v>
      </c>
      <c r="C451" t="s">
        <v>211</v>
      </c>
      <c r="D451" t="s">
        <v>3387</v>
      </c>
      <c r="E451" t="s">
        <v>3388</v>
      </c>
      <c r="F451" t="s">
        <v>3389</v>
      </c>
      <c r="G451" t="s">
        <v>2404</v>
      </c>
      <c r="H451" t="s">
        <v>2404</v>
      </c>
      <c r="J451" s="19">
        <v>2566.4383561643835</v>
      </c>
      <c r="K451" s="19">
        <v>2498</v>
      </c>
      <c r="L451" t="s">
        <v>2283</v>
      </c>
    </row>
    <row r="452" spans="1:12" ht="14.5" customHeight="1" x14ac:dyDescent="0.35">
      <c r="A452" t="s">
        <v>2094</v>
      </c>
      <c r="B452" t="s">
        <v>202</v>
      </c>
      <c r="C452" t="s">
        <v>211</v>
      </c>
      <c r="D452" t="s">
        <v>3390</v>
      </c>
      <c r="E452" t="s">
        <v>3391</v>
      </c>
      <c r="F452" t="s">
        <v>3392</v>
      </c>
      <c r="G452" t="s">
        <v>2404</v>
      </c>
      <c r="H452" t="s">
        <v>2404</v>
      </c>
      <c r="J452" s="19">
        <v>2566.4383561643835</v>
      </c>
      <c r="K452" s="19">
        <v>2498</v>
      </c>
      <c r="L452" t="s">
        <v>2283</v>
      </c>
    </row>
    <row r="453" spans="1:12" ht="14.5" customHeight="1" x14ac:dyDescent="0.35">
      <c r="A453" t="s">
        <v>2094</v>
      </c>
      <c r="B453" t="s">
        <v>202</v>
      </c>
      <c r="C453" t="s">
        <v>211</v>
      </c>
      <c r="D453" t="s">
        <v>3393</v>
      </c>
      <c r="E453" t="s">
        <v>3394</v>
      </c>
      <c r="F453" t="s">
        <v>3395</v>
      </c>
      <c r="G453" t="s">
        <v>2404</v>
      </c>
      <c r="H453" t="s">
        <v>2404</v>
      </c>
      <c r="J453" s="19">
        <v>1789.7260273972604</v>
      </c>
      <c r="K453" s="19">
        <v>1742</v>
      </c>
      <c r="L453" t="s">
        <v>2283</v>
      </c>
    </row>
    <row r="454" spans="1:12" ht="14.5" customHeight="1" x14ac:dyDescent="0.35">
      <c r="A454" t="s">
        <v>2094</v>
      </c>
      <c r="B454" t="s">
        <v>202</v>
      </c>
      <c r="C454" t="s">
        <v>211</v>
      </c>
      <c r="D454" t="s">
        <v>3396</v>
      </c>
      <c r="E454" t="s">
        <v>3397</v>
      </c>
      <c r="F454" t="s">
        <v>3398</v>
      </c>
      <c r="G454" t="s">
        <v>2404</v>
      </c>
      <c r="H454" t="s">
        <v>2404</v>
      </c>
      <c r="J454" s="19">
        <v>3007.1917808219177</v>
      </c>
      <c r="K454" s="19">
        <v>2927</v>
      </c>
      <c r="L454" t="s">
        <v>2283</v>
      </c>
    </row>
    <row r="455" spans="1:12" ht="14.5" customHeight="1" x14ac:dyDescent="0.35">
      <c r="A455" t="s">
        <v>2094</v>
      </c>
      <c r="B455" t="s">
        <v>202</v>
      </c>
      <c r="C455" t="s">
        <v>211</v>
      </c>
      <c r="D455" t="s">
        <v>3399</v>
      </c>
      <c r="E455" t="s">
        <v>3400</v>
      </c>
      <c r="F455" t="s">
        <v>3401</v>
      </c>
      <c r="G455" t="s">
        <v>2404</v>
      </c>
      <c r="H455" t="s">
        <v>2404</v>
      </c>
      <c r="J455" s="19">
        <v>2764.7260273972602</v>
      </c>
      <c r="K455" s="19">
        <v>2691</v>
      </c>
      <c r="L455" t="s">
        <v>2283</v>
      </c>
    </row>
    <row r="456" spans="1:12" ht="14.5" customHeight="1" x14ac:dyDescent="0.35">
      <c r="A456" t="s">
        <v>2094</v>
      </c>
      <c r="B456" t="s">
        <v>202</v>
      </c>
      <c r="C456" t="s">
        <v>211</v>
      </c>
      <c r="D456" t="s">
        <v>3402</v>
      </c>
      <c r="E456" t="s">
        <v>3403</v>
      </c>
      <c r="F456" t="s">
        <v>3404</v>
      </c>
      <c r="G456" t="s">
        <v>2404</v>
      </c>
      <c r="H456" t="s">
        <v>2404</v>
      </c>
      <c r="J456" s="19">
        <v>3007.1917808219177</v>
      </c>
      <c r="K456" s="19">
        <v>2927</v>
      </c>
      <c r="L456" t="s">
        <v>2283</v>
      </c>
    </row>
    <row r="457" spans="1:12" ht="14.5" customHeight="1" x14ac:dyDescent="0.35">
      <c r="A457" t="s">
        <v>2094</v>
      </c>
      <c r="B457" t="s">
        <v>202</v>
      </c>
      <c r="C457" t="s">
        <v>211</v>
      </c>
      <c r="D457" t="s">
        <v>3405</v>
      </c>
      <c r="E457" t="s">
        <v>3406</v>
      </c>
      <c r="F457" t="s">
        <v>3407</v>
      </c>
      <c r="G457" t="s">
        <v>2404</v>
      </c>
      <c r="H457" t="s">
        <v>2404</v>
      </c>
      <c r="J457" s="19">
        <v>2764.7260273972602</v>
      </c>
      <c r="K457" s="19">
        <v>2691</v>
      </c>
      <c r="L457" t="s">
        <v>2283</v>
      </c>
    </row>
    <row r="458" spans="1:12" ht="14.5" customHeight="1" x14ac:dyDescent="0.35">
      <c r="A458" t="s">
        <v>2094</v>
      </c>
      <c r="B458" t="s">
        <v>202</v>
      </c>
      <c r="C458" t="s">
        <v>211</v>
      </c>
      <c r="D458" t="s">
        <v>3408</v>
      </c>
      <c r="E458" t="s">
        <v>3409</v>
      </c>
      <c r="F458" t="s">
        <v>3410</v>
      </c>
      <c r="G458" t="s">
        <v>2404</v>
      </c>
      <c r="H458" t="s">
        <v>2404</v>
      </c>
      <c r="J458" s="19">
        <v>3007.1917808219177</v>
      </c>
      <c r="K458" s="19">
        <v>2927</v>
      </c>
      <c r="L458" t="s">
        <v>2283</v>
      </c>
    </row>
    <row r="459" spans="1:12" ht="14.5" customHeight="1" x14ac:dyDescent="0.35">
      <c r="A459" t="s">
        <v>2094</v>
      </c>
      <c r="B459" t="s">
        <v>202</v>
      </c>
      <c r="C459" t="s">
        <v>211</v>
      </c>
      <c r="D459" t="s">
        <v>3411</v>
      </c>
      <c r="E459" t="s">
        <v>3412</v>
      </c>
      <c r="F459" t="s">
        <v>3413</v>
      </c>
      <c r="G459" t="s">
        <v>2404</v>
      </c>
      <c r="H459" t="s">
        <v>2404</v>
      </c>
      <c r="J459" s="19">
        <v>2764.7260273972602</v>
      </c>
      <c r="K459" s="19">
        <v>2691</v>
      </c>
      <c r="L459" t="s">
        <v>2283</v>
      </c>
    </row>
    <row r="460" spans="1:12" ht="14.5" customHeight="1" x14ac:dyDescent="0.35">
      <c r="A460" t="s">
        <v>2094</v>
      </c>
      <c r="B460" t="s">
        <v>202</v>
      </c>
      <c r="C460" t="s">
        <v>211</v>
      </c>
      <c r="D460" t="s">
        <v>3414</v>
      </c>
      <c r="E460" t="s">
        <v>3415</v>
      </c>
      <c r="F460" t="s">
        <v>3416</v>
      </c>
      <c r="G460" t="s">
        <v>2404</v>
      </c>
      <c r="H460" t="s">
        <v>2404</v>
      </c>
      <c r="J460" s="19">
        <v>2230.4794520547944</v>
      </c>
      <c r="K460" s="19">
        <v>2171</v>
      </c>
      <c r="L460" t="s">
        <v>2283</v>
      </c>
    </row>
    <row r="461" spans="1:12" ht="14.5" customHeight="1" x14ac:dyDescent="0.35">
      <c r="A461" t="s">
        <v>2094</v>
      </c>
      <c r="B461" t="s">
        <v>202</v>
      </c>
      <c r="C461" t="s">
        <v>211</v>
      </c>
      <c r="D461" t="s">
        <v>3417</v>
      </c>
      <c r="E461" t="s">
        <v>3418</v>
      </c>
      <c r="F461" t="s">
        <v>3419</v>
      </c>
      <c r="G461" t="s">
        <v>2404</v>
      </c>
      <c r="H461" t="s">
        <v>2404</v>
      </c>
      <c r="J461" s="19">
        <v>1986.986301369863</v>
      </c>
      <c r="K461" s="19">
        <v>1934</v>
      </c>
      <c r="L461" t="s">
        <v>2283</v>
      </c>
    </row>
    <row r="462" spans="1:12" ht="14.5" customHeight="1" x14ac:dyDescent="0.35">
      <c r="A462" t="s">
        <v>2094</v>
      </c>
      <c r="B462" t="s">
        <v>202</v>
      </c>
      <c r="C462" t="s">
        <v>211</v>
      </c>
      <c r="D462" t="s">
        <v>3420</v>
      </c>
      <c r="E462" t="s">
        <v>3421</v>
      </c>
      <c r="F462" t="s">
        <v>3422</v>
      </c>
      <c r="G462" t="s">
        <v>2404</v>
      </c>
      <c r="H462" t="s">
        <v>2404</v>
      </c>
      <c r="J462" s="19">
        <v>1999.3150684931506</v>
      </c>
      <c r="K462" s="19">
        <v>1946</v>
      </c>
      <c r="L462" t="s">
        <v>2283</v>
      </c>
    </row>
    <row r="463" spans="1:12" ht="14.5" customHeight="1" x14ac:dyDescent="0.35">
      <c r="A463" t="s">
        <v>2094</v>
      </c>
      <c r="B463" t="s">
        <v>202</v>
      </c>
      <c r="C463" t="s">
        <v>211</v>
      </c>
      <c r="D463" t="s">
        <v>3423</v>
      </c>
      <c r="E463" t="s">
        <v>3424</v>
      </c>
      <c r="F463" t="s">
        <v>3425</v>
      </c>
      <c r="G463" t="s">
        <v>2404</v>
      </c>
      <c r="H463" t="s">
        <v>2404</v>
      </c>
      <c r="J463" s="19">
        <v>1999.3150684931506</v>
      </c>
      <c r="K463" s="19">
        <v>1946</v>
      </c>
      <c r="L463" t="s">
        <v>2283</v>
      </c>
    </row>
    <row r="464" spans="1:12" ht="14.5" customHeight="1" x14ac:dyDescent="0.35">
      <c r="A464" t="s">
        <v>2094</v>
      </c>
      <c r="B464" t="s">
        <v>202</v>
      </c>
      <c r="C464" t="s">
        <v>211</v>
      </c>
      <c r="D464" t="s">
        <v>3426</v>
      </c>
      <c r="E464" t="s">
        <v>3427</v>
      </c>
      <c r="F464" t="s">
        <v>3428</v>
      </c>
      <c r="G464" t="s">
        <v>2404</v>
      </c>
      <c r="H464" t="s">
        <v>2404</v>
      </c>
      <c r="J464" s="19">
        <v>1999.3150684931506</v>
      </c>
      <c r="K464" s="19">
        <v>1946</v>
      </c>
      <c r="L464" t="s">
        <v>2283</v>
      </c>
    </row>
    <row r="465" spans="1:12" ht="14.5" customHeight="1" x14ac:dyDescent="0.35">
      <c r="A465" t="s">
        <v>2094</v>
      </c>
      <c r="B465" t="s">
        <v>202</v>
      </c>
      <c r="C465" t="s">
        <v>211</v>
      </c>
      <c r="D465" t="s">
        <v>3429</v>
      </c>
      <c r="E465" t="s">
        <v>3430</v>
      </c>
      <c r="F465" t="s">
        <v>3431</v>
      </c>
      <c r="G465" t="s">
        <v>2404</v>
      </c>
      <c r="H465" t="s">
        <v>2404</v>
      </c>
      <c r="J465" s="19">
        <v>1388.013698630137</v>
      </c>
      <c r="K465" s="19">
        <v>1351</v>
      </c>
      <c r="L465" t="s">
        <v>2817</v>
      </c>
    </row>
    <row r="466" spans="1:12" ht="14.5" customHeight="1" x14ac:dyDescent="0.35">
      <c r="A466" t="s">
        <v>2094</v>
      </c>
      <c r="B466" t="s">
        <v>202</v>
      </c>
      <c r="C466" t="s">
        <v>211</v>
      </c>
      <c r="D466" t="s">
        <v>3432</v>
      </c>
      <c r="E466" t="s">
        <v>3433</v>
      </c>
      <c r="F466" t="s">
        <v>3434</v>
      </c>
      <c r="G466" t="s">
        <v>2404</v>
      </c>
      <c r="H466" t="s">
        <v>2404</v>
      </c>
      <c r="J466" s="19">
        <v>77.054794520547944</v>
      </c>
      <c r="K466" s="19">
        <v>75</v>
      </c>
      <c r="L466" t="s">
        <v>2817</v>
      </c>
    </row>
    <row r="467" spans="1:12" ht="14.5" customHeight="1" x14ac:dyDescent="0.35">
      <c r="A467" t="s">
        <v>2094</v>
      </c>
      <c r="B467" t="s">
        <v>202</v>
      </c>
      <c r="C467" t="s">
        <v>211</v>
      </c>
      <c r="D467" t="s">
        <v>3435</v>
      </c>
      <c r="E467" t="s">
        <v>3436</v>
      </c>
      <c r="F467" t="s">
        <v>3437</v>
      </c>
      <c r="G467" t="s">
        <v>2404</v>
      </c>
      <c r="H467" t="s">
        <v>2404</v>
      </c>
      <c r="J467" s="19">
        <v>665.75342465753431</v>
      </c>
      <c r="K467" s="19">
        <v>648</v>
      </c>
      <c r="L467" t="s">
        <v>2817</v>
      </c>
    </row>
    <row r="468" spans="1:12" ht="14.5" customHeight="1" x14ac:dyDescent="0.35">
      <c r="A468" t="s">
        <v>2094</v>
      </c>
      <c r="B468" t="s">
        <v>202</v>
      </c>
      <c r="C468" t="s">
        <v>211</v>
      </c>
      <c r="D468" t="s">
        <v>3438</v>
      </c>
      <c r="E468" t="s">
        <v>3439</v>
      </c>
      <c r="F468" t="s">
        <v>3440</v>
      </c>
      <c r="G468" t="s">
        <v>2404</v>
      </c>
      <c r="H468" t="s">
        <v>2404</v>
      </c>
      <c r="J468" s="19">
        <v>665.75342465753431</v>
      </c>
      <c r="K468" s="19">
        <v>648</v>
      </c>
      <c r="L468" t="s">
        <v>2817</v>
      </c>
    </row>
    <row r="469" spans="1:12" ht="14.5" customHeight="1" x14ac:dyDescent="0.35">
      <c r="A469" t="s">
        <v>2094</v>
      </c>
      <c r="B469" t="s">
        <v>202</v>
      </c>
      <c r="C469" t="s">
        <v>211</v>
      </c>
      <c r="D469" t="s">
        <v>3441</v>
      </c>
      <c r="E469" t="s">
        <v>3442</v>
      </c>
      <c r="F469" t="s">
        <v>3443</v>
      </c>
      <c r="G469" t="s">
        <v>2404</v>
      </c>
      <c r="H469" t="s">
        <v>2404</v>
      </c>
      <c r="J469" s="19">
        <v>1599.6575342465753</v>
      </c>
      <c r="K469" s="19">
        <v>1557</v>
      </c>
      <c r="L469" t="s">
        <v>2817</v>
      </c>
    </row>
    <row r="470" spans="1:12" ht="14.5" customHeight="1" x14ac:dyDescent="0.35">
      <c r="A470" t="s">
        <v>2094</v>
      </c>
      <c r="B470" t="s">
        <v>202</v>
      </c>
      <c r="C470" t="s">
        <v>211</v>
      </c>
      <c r="D470" t="s">
        <v>3444</v>
      </c>
      <c r="E470" t="s">
        <v>3445</v>
      </c>
      <c r="F470" t="s">
        <v>3446</v>
      </c>
      <c r="G470" t="s">
        <v>2404</v>
      </c>
      <c r="H470" t="s">
        <v>2404</v>
      </c>
      <c r="J470" s="19">
        <v>1599.6575342465753</v>
      </c>
      <c r="K470" s="19">
        <v>1557</v>
      </c>
      <c r="L470" t="s">
        <v>2817</v>
      </c>
    </row>
    <row r="471" spans="1:12" ht="14.5" customHeight="1" x14ac:dyDescent="0.35">
      <c r="A471" t="s">
        <v>2094</v>
      </c>
      <c r="B471" t="s">
        <v>202</v>
      </c>
      <c r="C471" t="s">
        <v>211</v>
      </c>
      <c r="D471" t="s">
        <v>3447</v>
      </c>
      <c r="E471" t="s">
        <v>3448</v>
      </c>
      <c r="F471" t="s">
        <v>3449</v>
      </c>
      <c r="G471" t="s">
        <v>2404</v>
      </c>
      <c r="H471" t="s">
        <v>2404</v>
      </c>
      <c r="J471" s="19">
        <v>665.75342465753431</v>
      </c>
      <c r="K471" s="19">
        <v>648</v>
      </c>
      <c r="L471" t="s">
        <v>2817</v>
      </c>
    </row>
    <row r="472" spans="1:12" ht="14.5" customHeight="1" x14ac:dyDescent="0.35">
      <c r="A472" t="s">
        <v>2094</v>
      </c>
      <c r="B472" t="s">
        <v>202</v>
      </c>
      <c r="C472" t="s">
        <v>211</v>
      </c>
      <c r="D472" t="s">
        <v>3450</v>
      </c>
      <c r="E472" t="s">
        <v>3451</v>
      </c>
      <c r="F472" t="s">
        <v>3452</v>
      </c>
      <c r="G472" t="s">
        <v>2404</v>
      </c>
      <c r="H472" t="s">
        <v>2404</v>
      </c>
      <c r="J472" s="19">
        <v>665.75342465753431</v>
      </c>
      <c r="K472" s="19">
        <v>648</v>
      </c>
      <c r="L472" t="s">
        <v>2817</v>
      </c>
    </row>
    <row r="473" spans="1:12" ht="14.5" customHeight="1" x14ac:dyDescent="0.35">
      <c r="A473" t="s">
        <v>2094</v>
      </c>
      <c r="B473" t="s">
        <v>202</v>
      </c>
      <c r="C473" t="s">
        <v>211</v>
      </c>
      <c r="D473" t="s">
        <v>3453</v>
      </c>
      <c r="E473" t="s">
        <v>3454</v>
      </c>
      <c r="F473" t="s">
        <v>3455</v>
      </c>
      <c r="G473" t="s">
        <v>2404</v>
      </c>
      <c r="H473" t="s">
        <v>2404</v>
      </c>
      <c r="J473" s="19">
        <v>665.75342465753431</v>
      </c>
      <c r="K473" s="19">
        <v>648</v>
      </c>
      <c r="L473" t="s">
        <v>2817</v>
      </c>
    </row>
    <row r="474" spans="1:12" ht="14.5" customHeight="1" x14ac:dyDescent="0.35">
      <c r="A474" t="s">
        <v>2094</v>
      </c>
      <c r="B474" t="s">
        <v>202</v>
      </c>
      <c r="C474" t="s">
        <v>211</v>
      </c>
      <c r="D474" t="s">
        <v>3456</v>
      </c>
      <c r="E474" t="s">
        <v>3457</v>
      </c>
      <c r="F474" t="s">
        <v>3458</v>
      </c>
      <c r="G474" t="s">
        <v>2404</v>
      </c>
      <c r="H474" t="s">
        <v>2404</v>
      </c>
      <c r="J474" s="19">
        <v>77.054794520547944</v>
      </c>
      <c r="K474" s="19">
        <v>75</v>
      </c>
      <c r="L474" t="s">
        <v>2817</v>
      </c>
    </row>
    <row r="475" spans="1:12" ht="14.5" customHeight="1" x14ac:dyDescent="0.35">
      <c r="A475" t="s">
        <v>2094</v>
      </c>
      <c r="B475" t="s">
        <v>202</v>
      </c>
      <c r="C475" t="s">
        <v>211</v>
      </c>
      <c r="D475" t="s">
        <v>3459</v>
      </c>
      <c r="E475" t="s">
        <v>3460</v>
      </c>
      <c r="F475" t="s">
        <v>3461</v>
      </c>
      <c r="G475" t="s">
        <v>2404</v>
      </c>
      <c r="H475" t="s">
        <v>2404</v>
      </c>
      <c r="J475" s="19">
        <v>274.3150684931507</v>
      </c>
      <c r="K475" s="19">
        <v>267</v>
      </c>
      <c r="L475" t="s">
        <v>2283</v>
      </c>
    </row>
    <row r="476" spans="1:12" ht="14.5" customHeight="1" x14ac:dyDescent="0.35">
      <c r="A476" t="s">
        <v>2094</v>
      </c>
      <c r="B476" t="s">
        <v>202</v>
      </c>
      <c r="C476" t="s">
        <v>211</v>
      </c>
      <c r="D476" t="s">
        <v>3462</v>
      </c>
      <c r="E476" t="s">
        <v>3463</v>
      </c>
      <c r="F476" t="s">
        <v>3464</v>
      </c>
      <c r="G476" t="s">
        <v>2404</v>
      </c>
      <c r="H476" t="s">
        <v>2404</v>
      </c>
      <c r="J476" s="19">
        <v>94.520547945205479</v>
      </c>
      <c r="K476" s="19">
        <v>92</v>
      </c>
      <c r="L476" t="s">
        <v>2283</v>
      </c>
    </row>
    <row r="477" spans="1:12" ht="14.5" customHeight="1" x14ac:dyDescent="0.35">
      <c r="A477" t="s">
        <v>2094</v>
      </c>
      <c r="B477" t="s">
        <v>202</v>
      </c>
      <c r="C477" t="s">
        <v>211</v>
      </c>
      <c r="D477" t="s">
        <v>3465</v>
      </c>
      <c r="E477" t="s">
        <v>3466</v>
      </c>
      <c r="F477" t="s">
        <v>3458</v>
      </c>
      <c r="G477" t="s">
        <v>2404</v>
      </c>
      <c r="H477" t="s">
        <v>2404</v>
      </c>
      <c r="J477" s="19">
        <v>20.547945205479454</v>
      </c>
      <c r="K477" s="19">
        <v>20</v>
      </c>
      <c r="L477" t="s">
        <v>2817</v>
      </c>
    </row>
    <row r="478" spans="1:12" ht="14.5" customHeight="1" x14ac:dyDescent="0.35">
      <c r="A478" t="s">
        <v>2094</v>
      </c>
      <c r="B478" t="s">
        <v>202</v>
      </c>
      <c r="C478" t="s">
        <v>211</v>
      </c>
      <c r="D478" t="s">
        <v>3467</v>
      </c>
      <c r="E478" t="s">
        <v>3468</v>
      </c>
      <c r="F478" t="s">
        <v>3469</v>
      </c>
      <c r="G478" t="s">
        <v>2404</v>
      </c>
      <c r="H478" t="s">
        <v>2404</v>
      </c>
      <c r="J478" s="19">
        <v>236.30136986301372</v>
      </c>
      <c r="K478" s="19">
        <v>230</v>
      </c>
      <c r="L478" t="s">
        <v>2283</v>
      </c>
    </row>
    <row r="479" spans="1:12" ht="14.5" customHeight="1" x14ac:dyDescent="0.35">
      <c r="A479" t="s">
        <v>2094</v>
      </c>
      <c r="B479" t="s">
        <v>202</v>
      </c>
      <c r="C479" t="s">
        <v>211</v>
      </c>
      <c r="D479" t="s">
        <v>3470</v>
      </c>
      <c r="E479" t="s">
        <v>3471</v>
      </c>
      <c r="F479" t="s">
        <v>3472</v>
      </c>
      <c r="G479" t="s">
        <v>2404</v>
      </c>
      <c r="H479" t="s">
        <v>2404</v>
      </c>
      <c r="J479" s="19">
        <v>94.520547945205479</v>
      </c>
      <c r="K479" s="19">
        <v>92</v>
      </c>
      <c r="L479" t="s">
        <v>2283</v>
      </c>
    </row>
    <row r="480" spans="1:12" ht="14.5" customHeight="1" x14ac:dyDescent="0.35">
      <c r="A480" t="s">
        <v>2094</v>
      </c>
      <c r="B480" t="s">
        <v>202</v>
      </c>
      <c r="C480" t="s">
        <v>211</v>
      </c>
      <c r="D480" t="s">
        <v>3473</v>
      </c>
      <c r="E480" t="s">
        <v>3474</v>
      </c>
      <c r="F480" t="s">
        <v>3475</v>
      </c>
      <c r="G480" t="s">
        <v>2404</v>
      </c>
      <c r="H480" t="s">
        <v>2404</v>
      </c>
      <c r="J480" s="19">
        <v>94.520547945205479</v>
      </c>
      <c r="K480" s="19">
        <v>92</v>
      </c>
      <c r="L480" t="s">
        <v>2817</v>
      </c>
    </row>
    <row r="481" spans="1:12" ht="14.5" customHeight="1" x14ac:dyDescent="0.35">
      <c r="A481" t="s">
        <v>2094</v>
      </c>
      <c r="B481" t="s">
        <v>202</v>
      </c>
      <c r="C481" t="s">
        <v>211</v>
      </c>
      <c r="D481" t="s">
        <v>3476</v>
      </c>
      <c r="E481" t="s">
        <v>3477</v>
      </c>
      <c r="F481" t="s">
        <v>3478</v>
      </c>
      <c r="G481" t="s">
        <v>2404</v>
      </c>
      <c r="H481" t="s">
        <v>2404</v>
      </c>
      <c r="J481" s="19">
        <v>418.15068493150687</v>
      </c>
      <c r="K481" s="19">
        <v>407</v>
      </c>
      <c r="L481" t="s">
        <v>2817</v>
      </c>
    </row>
    <row r="482" spans="1:12" ht="14.5" customHeight="1" x14ac:dyDescent="0.35">
      <c r="A482" t="s">
        <v>2094</v>
      </c>
      <c r="B482" t="s">
        <v>202</v>
      </c>
      <c r="C482" t="s">
        <v>211</v>
      </c>
      <c r="D482" t="s">
        <v>3479</v>
      </c>
      <c r="E482" t="s">
        <v>3480</v>
      </c>
      <c r="F482" t="s">
        <v>3481</v>
      </c>
      <c r="G482" t="s">
        <v>2404</v>
      </c>
      <c r="H482" t="s">
        <v>2404</v>
      </c>
      <c r="J482" s="19">
        <v>58.561643835616437</v>
      </c>
      <c r="K482" s="19">
        <v>57</v>
      </c>
      <c r="L482" t="s">
        <v>2817</v>
      </c>
    </row>
    <row r="483" spans="1:12" ht="14.5" customHeight="1" x14ac:dyDescent="0.35">
      <c r="A483" t="s">
        <v>2094</v>
      </c>
      <c r="B483" t="s">
        <v>202</v>
      </c>
      <c r="C483" t="s">
        <v>211</v>
      </c>
      <c r="D483" t="s">
        <v>3482</v>
      </c>
      <c r="E483" t="s">
        <v>3483</v>
      </c>
      <c r="F483" t="s">
        <v>3484</v>
      </c>
      <c r="G483" t="s">
        <v>2404</v>
      </c>
      <c r="H483" t="s">
        <v>2404</v>
      </c>
      <c r="J483" s="19">
        <v>190.06849315068493</v>
      </c>
      <c r="K483" s="19">
        <v>185</v>
      </c>
      <c r="L483" t="s">
        <v>2817</v>
      </c>
    </row>
    <row r="484" spans="1:12" x14ac:dyDescent="0.35">
      <c r="A484" t="s">
        <v>2094</v>
      </c>
      <c r="B484" t="s">
        <v>202</v>
      </c>
      <c r="C484" t="s">
        <v>203</v>
      </c>
      <c r="D484" t="s">
        <v>3485</v>
      </c>
      <c r="E484" s="17" t="s">
        <v>3486</v>
      </c>
      <c r="F484" t="s">
        <v>3487</v>
      </c>
      <c r="G484" t="s">
        <v>3488</v>
      </c>
      <c r="H484" t="s">
        <v>3488</v>
      </c>
      <c r="J484" s="19">
        <v>750.07500000000005</v>
      </c>
      <c r="K484" s="19">
        <v>826.41509433962256</v>
      </c>
      <c r="L484" t="s">
        <v>3489</v>
      </c>
    </row>
    <row r="485" spans="1:12" x14ac:dyDescent="0.35">
      <c r="A485" t="s">
        <v>2094</v>
      </c>
      <c r="B485" t="s">
        <v>202</v>
      </c>
      <c r="C485" t="s">
        <v>203</v>
      </c>
      <c r="D485" t="s">
        <v>3490</v>
      </c>
      <c r="E485" s="17" t="s">
        <v>3491</v>
      </c>
      <c r="F485" t="s">
        <v>3492</v>
      </c>
      <c r="G485" t="s">
        <v>3488</v>
      </c>
      <c r="H485" t="s">
        <v>3488</v>
      </c>
      <c r="J485" s="19">
        <v>453.8125</v>
      </c>
      <c r="K485" s="19">
        <v>500</v>
      </c>
      <c r="L485" t="s">
        <v>3489</v>
      </c>
    </row>
    <row r="486" spans="1:12" x14ac:dyDescent="0.35">
      <c r="A486" t="s">
        <v>2094</v>
      </c>
      <c r="B486" t="s">
        <v>202</v>
      </c>
      <c r="C486" t="s">
        <v>203</v>
      </c>
      <c r="D486" t="s">
        <v>3493</v>
      </c>
      <c r="E486" s="17" t="s">
        <v>3494</v>
      </c>
      <c r="F486" t="s">
        <v>3495</v>
      </c>
      <c r="G486" t="s">
        <v>3488</v>
      </c>
      <c r="H486" t="s">
        <v>3488</v>
      </c>
      <c r="J486" s="19">
        <v>503.47500000000002</v>
      </c>
      <c r="K486" s="19">
        <v>554.71698113207549</v>
      </c>
      <c r="L486" t="s">
        <v>3489</v>
      </c>
    </row>
    <row r="487" spans="1:12" x14ac:dyDescent="0.35">
      <c r="A487" t="s">
        <v>2094</v>
      </c>
      <c r="B487" t="s">
        <v>202</v>
      </c>
      <c r="C487" t="s">
        <v>203</v>
      </c>
      <c r="D487" t="s">
        <v>3496</v>
      </c>
      <c r="E487" s="17" t="s">
        <v>3497</v>
      </c>
      <c r="F487" t="s">
        <v>3498</v>
      </c>
      <c r="G487" t="s">
        <v>3488</v>
      </c>
      <c r="H487" t="s">
        <v>3488</v>
      </c>
      <c r="J487" s="19">
        <v>500.05</v>
      </c>
      <c r="K487" s="19">
        <v>550.94339622641508</v>
      </c>
      <c r="L487" t="s">
        <v>3489</v>
      </c>
    </row>
    <row r="488" spans="1:12" x14ac:dyDescent="0.35">
      <c r="A488" t="s">
        <v>2094</v>
      </c>
      <c r="B488" t="s">
        <v>202</v>
      </c>
      <c r="C488" t="s">
        <v>203</v>
      </c>
      <c r="D488" t="s">
        <v>3499</v>
      </c>
      <c r="E488" s="17" t="s">
        <v>3500</v>
      </c>
      <c r="F488" t="s">
        <v>3501</v>
      </c>
      <c r="G488" t="s">
        <v>3488</v>
      </c>
      <c r="H488" t="s">
        <v>3488</v>
      </c>
      <c r="J488" s="19">
        <v>801.45</v>
      </c>
      <c r="K488" s="19">
        <v>883.01886792452831</v>
      </c>
      <c r="L488" t="s">
        <v>3489</v>
      </c>
    </row>
    <row r="489" spans="1:12" x14ac:dyDescent="0.35">
      <c r="A489" t="s">
        <v>2094</v>
      </c>
      <c r="B489" t="s">
        <v>202</v>
      </c>
      <c r="C489" t="s">
        <v>203</v>
      </c>
      <c r="D489" t="s">
        <v>3502</v>
      </c>
      <c r="E489" s="17" t="s">
        <v>3503</v>
      </c>
      <c r="F489" t="s">
        <v>3504</v>
      </c>
      <c r="G489" t="s">
        <v>3488</v>
      </c>
      <c r="H489" t="s">
        <v>3488</v>
      </c>
      <c r="J489" s="19">
        <v>811.72500000000002</v>
      </c>
      <c r="K489" s="19">
        <v>894.33962264150944</v>
      </c>
      <c r="L489" t="s">
        <v>3489</v>
      </c>
    </row>
    <row r="490" spans="1:12" x14ac:dyDescent="0.35">
      <c r="A490" t="s">
        <v>2094</v>
      </c>
      <c r="B490" t="s">
        <v>202</v>
      </c>
      <c r="C490" t="s">
        <v>203</v>
      </c>
      <c r="D490" t="s">
        <v>3505</v>
      </c>
      <c r="E490" s="17" t="s">
        <v>3506</v>
      </c>
      <c r="F490" t="s">
        <v>3507</v>
      </c>
      <c r="G490" t="s">
        <v>3488</v>
      </c>
      <c r="H490" t="s">
        <v>3488</v>
      </c>
      <c r="J490" s="19">
        <v>875.08749999999998</v>
      </c>
      <c r="K490" s="19">
        <v>964.15094339622635</v>
      </c>
      <c r="L490" t="s">
        <v>3489</v>
      </c>
    </row>
    <row r="491" spans="1:12" x14ac:dyDescent="0.35">
      <c r="A491" t="s">
        <v>2094</v>
      </c>
      <c r="B491" t="s">
        <v>202</v>
      </c>
      <c r="C491" t="s">
        <v>203</v>
      </c>
      <c r="D491" t="s">
        <v>3508</v>
      </c>
      <c r="E491" s="17" t="s">
        <v>3509</v>
      </c>
      <c r="F491" t="s">
        <v>3510</v>
      </c>
      <c r="G491" t="s">
        <v>3488</v>
      </c>
      <c r="H491" t="s">
        <v>3488</v>
      </c>
      <c r="J491" s="19">
        <v>990.51</v>
      </c>
      <c r="K491" s="19">
        <v>1364.1509433962262</v>
      </c>
      <c r="L491" t="s">
        <v>3489</v>
      </c>
    </row>
    <row r="492" spans="1:12" x14ac:dyDescent="0.35">
      <c r="A492" t="s">
        <v>2094</v>
      </c>
      <c r="B492" t="s">
        <v>202</v>
      </c>
      <c r="C492" t="s">
        <v>203</v>
      </c>
      <c r="D492" t="s">
        <v>3511</v>
      </c>
      <c r="E492" s="17" t="s">
        <v>3512</v>
      </c>
      <c r="F492" t="s">
        <v>3513</v>
      </c>
      <c r="G492" t="s">
        <v>3488</v>
      </c>
      <c r="H492" t="s">
        <v>3488</v>
      </c>
      <c r="J492" s="19">
        <v>1079.56</v>
      </c>
      <c r="K492" s="19">
        <v>1486.7924528301885</v>
      </c>
      <c r="L492" t="s">
        <v>3489</v>
      </c>
    </row>
    <row r="493" spans="1:12" x14ac:dyDescent="0.35">
      <c r="A493" t="s">
        <v>2094</v>
      </c>
      <c r="B493" t="s">
        <v>202</v>
      </c>
      <c r="C493" t="s">
        <v>203</v>
      </c>
      <c r="D493" t="s">
        <v>3514</v>
      </c>
      <c r="E493" s="17" t="s">
        <v>3515</v>
      </c>
      <c r="F493" t="s">
        <v>3516</v>
      </c>
      <c r="G493" t="s">
        <v>3488</v>
      </c>
      <c r="H493" t="s">
        <v>3488</v>
      </c>
      <c r="J493" s="19">
        <v>1022.02</v>
      </c>
      <c r="K493" s="19">
        <v>1407.5471698113206</v>
      </c>
      <c r="L493" t="s">
        <v>3489</v>
      </c>
    </row>
    <row r="494" spans="1:12" x14ac:dyDescent="0.35">
      <c r="A494" t="s">
        <v>2094</v>
      </c>
      <c r="B494" t="s">
        <v>202</v>
      </c>
      <c r="C494" t="s">
        <v>203</v>
      </c>
      <c r="D494" t="s">
        <v>3517</v>
      </c>
      <c r="E494" s="17" t="s">
        <v>3518</v>
      </c>
      <c r="F494" t="s">
        <v>3519</v>
      </c>
      <c r="G494" t="s">
        <v>3488</v>
      </c>
      <c r="H494" t="s">
        <v>3488</v>
      </c>
      <c r="J494" s="19">
        <v>1112.44</v>
      </c>
      <c r="K494" s="19">
        <v>1532.0754716981132</v>
      </c>
      <c r="L494" t="s">
        <v>3489</v>
      </c>
    </row>
    <row r="495" spans="1:12" x14ac:dyDescent="0.35">
      <c r="A495" t="s">
        <v>2094</v>
      </c>
      <c r="B495" t="s">
        <v>225</v>
      </c>
      <c r="C495" t="s">
        <v>203</v>
      </c>
      <c r="D495" t="s">
        <v>3520</v>
      </c>
      <c r="E495" s="17" t="s">
        <v>3521</v>
      </c>
      <c r="F495" t="s">
        <v>3522</v>
      </c>
      <c r="G495" t="s">
        <v>3488</v>
      </c>
      <c r="H495" t="s">
        <v>3488</v>
      </c>
      <c r="J495" s="19">
        <v>11660.4125</v>
      </c>
      <c r="K495" s="19">
        <v>12847.169811320755</v>
      </c>
      <c r="L495" t="s">
        <v>3489</v>
      </c>
    </row>
    <row r="496" spans="1:12" x14ac:dyDescent="0.35">
      <c r="A496" t="s">
        <v>2094</v>
      </c>
      <c r="B496" t="s">
        <v>225</v>
      </c>
      <c r="C496" t="s">
        <v>203</v>
      </c>
      <c r="D496" t="s">
        <v>3523</v>
      </c>
      <c r="E496" s="17" t="s">
        <v>3524</v>
      </c>
      <c r="F496" t="s">
        <v>3525</v>
      </c>
      <c r="G496" t="s">
        <v>3488</v>
      </c>
      <c r="H496" t="s">
        <v>3488</v>
      </c>
      <c r="J496" s="19">
        <v>12078.262500000001</v>
      </c>
      <c r="K496" s="19">
        <v>13307.54716981132</v>
      </c>
      <c r="L496" t="s">
        <v>3489</v>
      </c>
    </row>
    <row r="497" spans="1:12" x14ac:dyDescent="0.35">
      <c r="A497" t="s">
        <v>2094</v>
      </c>
      <c r="B497" t="s">
        <v>225</v>
      </c>
      <c r="C497" t="s">
        <v>203</v>
      </c>
      <c r="D497" t="s">
        <v>3526</v>
      </c>
      <c r="E497" s="17" t="s">
        <v>3527</v>
      </c>
      <c r="F497" t="s">
        <v>3528</v>
      </c>
      <c r="G497" t="s">
        <v>3488</v>
      </c>
      <c r="H497" t="s">
        <v>3488</v>
      </c>
      <c r="J497" s="19">
        <v>14241.15</v>
      </c>
      <c r="K497" s="19">
        <v>15690.566037735849</v>
      </c>
      <c r="L497" t="s">
        <v>3489</v>
      </c>
    </row>
    <row r="498" spans="1:12" x14ac:dyDescent="0.35">
      <c r="A498" t="s">
        <v>2094</v>
      </c>
      <c r="B498" t="s">
        <v>225</v>
      </c>
      <c r="C498" t="s">
        <v>203</v>
      </c>
      <c r="D498" t="s">
        <v>3529</v>
      </c>
      <c r="E498" s="17" t="s">
        <v>3530</v>
      </c>
      <c r="F498" t="s">
        <v>3531</v>
      </c>
      <c r="G498" t="s">
        <v>3488</v>
      </c>
      <c r="H498" t="s">
        <v>3488</v>
      </c>
      <c r="J498" s="19">
        <v>14782.3</v>
      </c>
      <c r="K498" s="19">
        <v>16286.792452830188</v>
      </c>
      <c r="L498" t="s">
        <v>3489</v>
      </c>
    </row>
    <row r="499" spans="1:12" x14ac:dyDescent="0.35">
      <c r="A499" t="s">
        <v>2094</v>
      </c>
      <c r="B499" t="s">
        <v>225</v>
      </c>
      <c r="C499" t="s">
        <v>203</v>
      </c>
      <c r="D499" t="s">
        <v>3532</v>
      </c>
      <c r="E499" s="17" t="s">
        <v>3533</v>
      </c>
      <c r="F499" t="s">
        <v>3534</v>
      </c>
      <c r="G499" t="s">
        <v>3488</v>
      </c>
      <c r="H499" t="s">
        <v>3488</v>
      </c>
      <c r="J499" s="19">
        <v>24336.337500000001</v>
      </c>
      <c r="K499" s="19">
        <v>26813.207547169812</v>
      </c>
      <c r="L499" t="s">
        <v>3489</v>
      </c>
    </row>
    <row r="500" spans="1:12" x14ac:dyDescent="0.35">
      <c r="A500" t="s">
        <v>2094</v>
      </c>
      <c r="B500" t="s">
        <v>225</v>
      </c>
      <c r="C500" t="s">
        <v>203</v>
      </c>
      <c r="D500" t="s">
        <v>3535</v>
      </c>
      <c r="E500" s="17" t="s">
        <v>3536</v>
      </c>
      <c r="F500" t="s">
        <v>3537</v>
      </c>
      <c r="G500" t="s">
        <v>3488</v>
      </c>
      <c r="H500" t="s">
        <v>3488</v>
      </c>
      <c r="J500" s="19">
        <v>25237.112499999999</v>
      </c>
      <c r="K500" s="19">
        <v>27805.66037735849</v>
      </c>
      <c r="L500" t="s">
        <v>3489</v>
      </c>
    </row>
    <row r="501" spans="1:12" x14ac:dyDescent="0.35">
      <c r="A501" t="s">
        <v>2094</v>
      </c>
      <c r="B501" t="s">
        <v>225</v>
      </c>
      <c r="C501" t="s">
        <v>203</v>
      </c>
      <c r="D501" t="s">
        <v>3538</v>
      </c>
      <c r="E501" s="17" t="s">
        <v>3539</v>
      </c>
      <c r="F501" t="s">
        <v>3540</v>
      </c>
      <c r="G501" t="s">
        <v>3488</v>
      </c>
      <c r="H501" t="s">
        <v>3488</v>
      </c>
      <c r="J501" s="19">
        <v>23433.85</v>
      </c>
      <c r="K501" s="19">
        <v>25818.867924528302</v>
      </c>
      <c r="L501" t="s">
        <v>3489</v>
      </c>
    </row>
    <row r="502" spans="1:12" x14ac:dyDescent="0.35">
      <c r="A502" t="s">
        <v>2094</v>
      </c>
      <c r="B502" t="s">
        <v>225</v>
      </c>
      <c r="C502" t="s">
        <v>203</v>
      </c>
      <c r="D502" t="s">
        <v>3541</v>
      </c>
      <c r="E502" s="17" t="s">
        <v>3542</v>
      </c>
      <c r="F502" t="s">
        <v>3543</v>
      </c>
      <c r="G502" t="s">
        <v>3488</v>
      </c>
      <c r="H502" t="s">
        <v>3488</v>
      </c>
      <c r="J502" s="19">
        <v>23956.162499999999</v>
      </c>
      <c r="K502" s="19">
        <v>26394.33962264151</v>
      </c>
      <c r="L502" t="s">
        <v>3489</v>
      </c>
    </row>
    <row r="503" spans="1:12" x14ac:dyDescent="0.35">
      <c r="A503" t="s">
        <v>2094</v>
      </c>
      <c r="B503" t="s">
        <v>225</v>
      </c>
      <c r="C503" t="s">
        <v>203</v>
      </c>
      <c r="D503" t="s">
        <v>3544</v>
      </c>
      <c r="E503" s="17" t="s">
        <v>3545</v>
      </c>
      <c r="F503" t="s">
        <v>3546</v>
      </c>
      <c r="G503" t="s">
        <v>3488</v>
      </c>
      <c r="H503" t="s">
        <v>3488</v>
      </c>
      <c r="J503" s="19">
        <v>31186.337500000001</v>
      </c>
      <c r="K503" s="19">
        <v>34360.377358490565</v>
      </c>
      <c r="L503" t="s">
        <v>3489</v>
      </c>
    </row>
    <row r="504" spans="1:12" x14ac:dyDescent="0.35">
      <c r="A504" t="s">
        <v>2094</v>
      </c>
      <c r="B504" t="s">
        <v>225</v>
      </c>
      <c r="C504" t="s">
        <v>203</v>
      </c>
      <c r="D504" t="s">
        <v>3547</v>
      </c>
      <c r="E504" s="17" t="s">
        <v>3548</v>
      </c>
      <c r="F504" t="s">
        <v>3546</v>
      </c>
      <c r="G504" t="s">
        <v>3488</v>
      </c>
      <c r="H504" t="s">
        <v>3488</v>
      </c>
      <c r="J504" s="19">
        <v>32446.737499999999</v>
      </c>
      <c r="K504" s="19">
        <v>35749.056603773584</v>
      </c>
      <c r="L504" t="s">
        <v>3489</v>
      </c>
    </row>
    <row r="505" spans="1:12" x14ac:dyDescent="0.35">
      <c r="A505" t="s">
        <v>2094</v>
      </c>
      <c r="B505" t="s">
        <v>225</v>
      </c>
      <c r="C505" t="s">
        <v>203</v>
      </c>
      <c r="D505" t="s">
        <v>3549</v>
      </c>
      <c r="E505" s="17" t="s">
        <v>3550</v>
      </c>
      <c r="F505" t="s">
        <v>3551</v>
      </c>
      <c r="G505" t="s">
        <v>3488</v>
      </c>
      <c r="H505" t="s">
        <v>3488</v>
      </c>
      <c r="J505" s="19">
        <v>31545.962500000001</v>
      </c>
      <c r="K505" s="19">
        <v>34756.603773584902</v>
      </c>
      <c r="L505" t="s">
        <v>3489</v>
      </c>
    </row>
    <row r="506" spans="1:12" x14ac:dyDescent="0.35">
      <c r="A506" t="s">
        <v>2094</v>
      </c>
      <c r="B506" t="s">
        <v>225</v>
      </c>
      <c r="C506" t="s">
        <v>203</v>
      </c>
      <c r="D506" t="s">
        <v>3552</v>
      </c>
      <c r="E506" s="17" t="s">
        <v>3553</v>
      </c>
      <c r="F506" t="s">
        <v>3554</v>
      </c>
      <c r="G506" t="s">
        <v>3488</v>
      </c>
      <c r="H506" t="s">
        <v>3488</v>
      </c>
      <c r="J506" s="19">
        <v>31907.3</v>
      </c>
      <c r="K506" s="19">
        <v>35154.716981132071</v>
      </c>
      <c r="L506" t="s">
        <v>3489</v>
      </c>
    </row>
    <row r="507" spans="1:12" x14ac:dyDescent="0.35">
      <c r="A507" t="s">
        <v>2094</v>
      </c>
      <c r="B507" t="s">
        <v>225</v>
      </c>
      <c r="C507" t="s">
        <v>203</v>
      </c>
      <c r="D507" t="s">
        <v>3555</v>
      </c>
      <c r="E507" s="17" t="s">
        <v>3556</v>
      </c>
      <c r="F507" t="s">
        <v>3557</v>
      </c>
      <c r="G507" t="s">
        <v>3488</v>
      </c>
      <c r="H507" t="s">
        <v>3488</v>
      </c>
      <c r="J507" s="19">
        <v>33708.85</v>
      </c>
      <c r="K507" s="19">
        <v>37139.622641509435</v>
      </c>
      <c r="L507" t="s">
        <v>3489</v>
      </c>
    </row>
    <row r="508" spans="1:12" x14ac:dyDescent="0.35">
      <c r="A508" t="s">
        <v>2094</v>
      </c>
      <c r="B508" t="s">
        <v>225</v>
      </c>
      <c r="C508" t="s">
        <v>203</v>
      </c>
      <c r="D508" t="s">
        <v>3558</v>
      </c>
      <c r="E508" s="17" t="s">
        <v>3559</v>
      </c>
      <c r="F508" t="s">
        <v>3560</v>
      </c>
      <c r="G508" t="s">
        <v>3488</v>
      </c>
      <c r="H508" t="s">
        <v>3488</v>
      </c>
      <c r="J508" s="19">
        <v>34250</v>
      </c>
      <c r="K508" s="19">
        <v>37735.849056603773</v>
      </c>
      <c r="L508" t="s">
        <v>3489</v>
      </c>
    </row>
    <row r="509" spans="1:12" x14ac:dyDescent="0.35">
      <c r="A509" t="s">
        <v>2094</v>
      </c>
      <c r="B509" t="s">
        <v>225</v>
      </c>
      <c r="C509" t="s">
        <v>203</v>
      </c>
      <c r="D509" t="s">
        <v>3561</v>
      </c>
      <c r="E509" s="17" t="s">
        <v>3562</v>
      </c>
      <c r="F509" t="s">
        <v>3563</v>
      </c>
      <c r="G509" t="s">
        <v>3488</v>
      </c>
      <c r="H509" t="s">
        <v>3488</v>
      </c>
      <c r="J509" s="19">
        <v>33708.85</v>
      </c>
      <c r="K509" s="19">
        <v>37139.622641509435</v>
      </c>
      <c r="L509" t="s">
        <v>3489</v>
      </c>
    </row>
    <row r="510" spans="1:12" x14ac:dyDescent="0.35">
      <c r="A510" t="s">
        <v>2094</v>
      </c>
      <c r="B510" t="s">
        <v>225</v>
      </c>
      <c r="C510" t="s">
        <v>203</v>
      </c>
      <c r="D510" t="s">
        <v>3564</v>
      </c>
      <c r="E510" s="17" t="s">
        <v>3565</v>
      </c>
      <c r="F510" t="s">
        <v>3566</v>
      </c>
      <c r="G510" t="s">
        <v>3488</v>
      </c>
      <c r="H510" t="s">
        <v>3488</v>
      </c>
      <c r="J510" s="19">
        <v>34250</v>
      </c>
      <c r="K510" s="19">
        <v>37735.849056603773</v>
      </c>
      <c r="L510" t="s">
        <v>3489</v>
      </c>
    </row>
    <row r="511" spans="1:12" x14ac:dyDescent="0.35">
      <c r="A511" t="s">
        <v>2094</v>
      </c>
      <c r="B511" t="s">
        <v>225</v>
      </c>
      <c r="C511" t="s">
        <v>203</v>
      </c>
      <c r="D511" t="s">
        <v>3567</v>
      </c>
      <c r="E511" s="17" t="s">
        <v>3568</v>
      </c>
      <c r="F511" t="s">
        <v>3569</v>
      </c>
      <c r="G511" t="s">
        <v>3488</v>
      </c>
      <c r="H511" t="s">
        <v>3488</v>
      </c>
      <c r="J511" s="19">
        <v>36053.262499999997</v>
      </c>
      <c r="K511" s="19">
        <v>39722.641509433961</v>
      </c>
      <c r="L511" t="s">
        <v>3489</v>
      </c>
    </row>
    <row r="512" spans="1:12" x14ac:dyDescent="0.35">
      <c r="A512" t="s">
        <v>2094</v>
      </c>
      <c r="B512" t="s">
        <v>225</v>
      </c>
      <c r="C512" t="s">
        <v>203</v>
      </c>
      <c r="D512" t="s">
        <v>3570</v>
      </c>
      <c r="E512" s="17" t="s">
        <v>3571</v>
      </c>
      <c r="F512" t="s">
        <v>3572</v>
      </c>
      <c r="G512" t="s">
        <v>3488</v>
      </c>
      <c r="H512" t="s">
        <v>3488</v>
      </c>
      <c r="J512" s="19">
        <v>36954.037499999999</v>
      </c>
      <c r="K512" s="19">
        <v>40715.094339622643</v>
      </c>
      <c r="L512" t="s">
        <v>3489</v>
      </c>
    </row>
    <row r="513" spans="1:12" x14ac:dyDescent="0.35">
      <c r="A513" t="s">
        <v>2094</v>
      </c>
      <c r="B513" t="s">
        <v>225</v>
      </c>
      <c r="C513" t="s">
        <v>203</v>
      </c>
      <c r="D513" t="s">
        <v>3573</v>
      </c>
      <c r="E513" s="17" t="s">
        <v>3574</v>
      </c>
      <c r="F513" t="s">
        <v>3575</v>
      </c>
      <c r="G513" t="s">
        <v>3488</v>
      </c>
      <c r="H513" t="s">
        <v>3488</v>
      </c>
      <c r="J513" s="19">
        <v>35962.5</v>
      </c>
      <c r="K513" s="19">
        <v>39622.641509433961</v>
      </c>
      <c r="L513" t="s">
        <v>3489</v>
      </c>
    </row>
    <row r="514" spans="1:12" x14ac:dyDescent="0.35">
      <c r="A514" t="s">
        <v>2094</v>
      </c>
      <c r="B514" t="s">
        <v>225</v>
      </c>
      <c r="C514" t="s">
        <v>203</v>
      </c>
      <c r="D514" t="s">
        <v>3576</v>
      </c>
      <c r="E514" s="17" t="s">
        <v>3577</v>
      </c>
      <c r="F514" t="s">
        <v>3578</v>
      </c>
      <c r="G514" t="s">
        <v>3488</v>
      </c>
      <c r="H514" t="s">
        <v>3488</v>
      </c>
      <c r="J514" s="19">
        <v>26187.671232876713</v>
      </c>
      <c r="K514" s="19">
        <v>36069.811320754714</v>
      </c>
      <c r="L514" t="s">
        <v>3489</v>
      </c>
    </row>
    <row r="515" spans="1:12" x14ac:dyDescent="0.35">
      <c r="A515" t="s">
        <v>2094</v>
      </c>
      <c r="B515" t="s">
        <v>225</v>
      </c>
      <c r="C515" t="s">
        <v>203</v>
      </c>
      <c r="D515" t="s">
        <v>3579</v>
      </c>
      <c r="E515" s="17" t="s">
        <v>3580</v>
      </c>
      <c r="F515" t="s">
        <v>3581</v>
      </c>
      <c r="G515" t="s">
        <v>3488</v>
      </c>
      <c r="H515" t="s">
        <v>3488</v>
      </c>
      <c r="J515" s="19">
        <v>24284.931506849316</v>
      </c>
      <c r="K515" s="19">
        <v>33449.056603773584</v>
      </c>
      <c r="L515" t="s">
        <v>3489</v>
      </c>
    </row>
    <row r="516" spans="1:12" x14ac:dyDescent="0.35">
      <c r="A516" t="s">
        <v>2094</v>
      </c>
      <c r="B516" t="s">
        <v>225</v>
      </c>
      <c r="C516" t="s">
        <v>203</v>
      </c>
      <c r="D516" t="s">
        <v>3582</v>
      </c>
      <c r="E516" s="17" t="s">
        <v>3583</v>
      </c>
      <c r="F516" t="s">
        <v>3584</v>
      </c>
      <c r="G516" t="s">
        <v>3488</v>
      </c>
      <c r="H516" t="s">
        <v>3488</v>
      </c>
      <c r="J516" s="19">
        <v>32753.424657534248</v>
      </c>
      <c r="K516" s="19">
        <v>45113.207547169812</v>
      </c>
      <c r="L516" t="s">
        <v>3489</v>
      </c>
    </row>
    <row r="517" spans="1:12" x14ac:dyDescent="0.35">
      <c r="A517" t="s">
        <v>2094</v>
      </c>
      <c r="B517" t="s">
        <v>225</v>
      </c>
      <c r="C517" t="s">
        <v>203</v>
      </c>
      <c r="D517" t="s">
        <v>3585</v>
      </c>
      <c r="E517" s="17" t="s">
        <v>3586</v>
      </c>
      <c r="F517" t="s">
        <v>3587</v>
      </c>
      <c r="G517" t="s">
        <v>3488</v>
      </c>
      <c r="H517" t="s">
        <v>3488</v>
      </c>
      <c r="J517" s="19">
        <v>28946.575342465752</v>
      </c>
      <c r="K517" s="19">
        <v>39869.811320754714</v>
      </c>
      <c r="L517" t="s">
        <v>3489</v>
      </c>
    </row>
    <row r="518" spans="1:12" x14ac:dyDescent="0.35">
      <c r="A518" t="s">
        <v>2094</v>
      </c>
      <c r="B518" t="s">
        <v>225</v>
      </c>
      <c r="C518" t="s">
        <v>203</v>
      </c>
      <c r="D518" t="s">
        <v>3588</v>
      </c>
      <c r="E518" s="17" t="s">
        <v>3589</v>
      </c>
      <c r="F518" t="s">
        <v>3590</v>
      </c>
      <c r="G518" t="s">
        <v>3488</v>
      </c>
      <c r="H518" t="s">
        <v>3488</v>
      </c>
      <c r="J518" s="19">
        <v>22217.808219178081</v>
      </c>
      <c r="K518" s="19">
        <v>30601.886792452828</v>
      </c>
      <c r="L518" t="s">
        <v>3489</v>
      </c>
    </row>
    <row r="519" spans="1:12" x14ac:dyDescent="0.35">
      <c r="A519" t="s">
        <v>2094</v>
      </c>
      <c r="B519" t="s">
        <v>225</v>
      </c>
      <c r="C519" t="s">
        <v>203</v>
      </c>
      <c r="D519" t="s">
        <v>3591</v>
      </c>
      <c r="E519" s="17" t="s">
        <v>3592</v>
      </c>
      <c r="F519" t="s">
        <v>3593</v>
      </c>
      <c r="G519" t="s">
        <v>3488</v>
      </c>
      <c r="H519" t="s">
        <v>3488</v>
      </c>
      <c r="J519" s="19">
        <v>21967.123287671235</v>
      </c>
      <c r="K519" s="19">
        <v>30256.603773584906</v>
      </c>
      <c r="L519" t="s">
        <v>3489</v>
      </c>
    </row>
    <row r="520" spans="1:12" x14ac:dyDescent="0.35">
      <c r="A520" t="s">
        <v>2094</v>
      </c>
      <c r="B520" t="s">
        <v>225</v>
      </c>
      <c r="C520" t="s">
        <v>203</v>
      </c>
      <c r="D520" t="s">
        <v>3594</v>
      </c>
      <c r="E520" s="17" t="s">
        <v>3595</v>
      </c>
      <c r="F520" t="s">
        <v>3596</v>
      </c>
      <c r="G520" t="s">
        <v>3488</v>
      </c>
      <c r="H520" t="s">
        <v>3488</v>
      </c>
      <c r="J520" s="19">
        <v>24813.698630136987</v>
      </c>
      <c r="K520" s="19">
        <v>34177.358490566039</v>
      </c>
      <c r="L520" t="s">
        <v>3489</v>
      </c>
    </row>
    <row r="521" spans="1:12" x14ac:dyDescent="0.35">
      <c r="A521" t="s">
        <v>2094</v>
      </c>
      <c r="B521" t="s">
        <v>225</v>
      </c>
      <c r="C521" t="s">
        <v>203</v>
      </c>
      <c r="D521" t="s">
        <v>3597</v>
      </c>
      <c r="E521" s="17" t="s">
        <v>3598</v>
      </c>
      <c r="F521" t="s">
        <v>3599</v>
      </c>
      <c r="G521" t="s">
        <v>3488</v>
      </c>
      <c r="H521" t="s">
        <v>3488</v>
      </c>
      <c r="J521" s="19">
        <v>24313.698630136987</v>
      </c>
      <c r="K521" s="19">
        <v>33488.67924528302</v>
      </c>
      <c r="L521" t="s">
        <v>3489</v>
      </c>
    </row>
    <row r="522" spans="1:12" x14ac:dyDescent="0.35">
      <c r="A522" t="s">
        <v>2094</v>
      </c>
      <c r="B522" t="s">
        <v>225</v>
      </c>
      <c r="C522" t="s">
        <v>203</v>
      </c>
      <c r="D522" t="s">
        <v>3600</v>
      </c>
      <c r="E522" s="17" t="s">
        <v>3601</v>
      </c>
      <c r="F522" t="s">
        <v>3602</v>
      </c>
      <c r="G522" t="s">
        <v>3488</v>
      </c>
      <c r="H522" t="s">
        <v>3488</v>
      </c>
      <c r="J522" s="19">
        <v>50519.178082191786</v>
      </c>
      <c r="K522" s="19">
        <v>69583.018867924518</v>
      </c>
      <c r="L522" t="s">
        <v>3489</v>
      </c>
    </row>
    <row r="523" spans="1:12" x14ac:dyDescent="0.35">
      <c r="A523" t="s">
        <v>2094</v>
      </c>
      <c r="B523" t="s">
        <v>225</v>
      </c>
      <c r="C523" t="s">
        <v>203</v>
      </c>
      <c r="D523" t="s">
        <v>3603</v>
      </c>
      <c r="E523" s="17" t="s">
        <v>3604</v>
      </c>
      <c r="F523" t="s">
        <v>3605</v>
      </c>
      <c r="G523" t="s">
        <v>3488</v>
      </c>
      <c r="H523" t="s">
        <v>3488</v>
      </c>
      <c r="J523" s="19">
        <v>44987.67123287671</v>
      </c>
      <c r="K523" s="19">
        <v>61964.15094339622</v>
      </c>
      <c r="L523" t="s">
        <v>3489</v>
      </c>
    </row>
    <row r="524" spans="1:12" x14ac:dyDescent="0.35">
      <c r="A524" t="s">
        <v>2094</v>
      </c>
      <c r="B524" t="s">
        <v>225</v>
      </c>
      <c r="C524" t="s">
        <v>203</v>
      </c>
      <c r="D524" t="s">
        <v>3606</v>
      </c>
      <c r="E524" s="17" t="s">
        <v>3607</v>
      </c>
      <c r="F524" t="s">
        <v>3608</v>
      </c>
      <c r="G524" t="s">
        <v>3488</v>
      </c>
      <c r="H524" t="s">
        <v>3488</v>
      </c>
      <c r="J524" s="19">
        <v>59631.506849315068</v>
      </c>
      <c r="K524" s="19">
        <v>82133.962264150934</v>
      </c>
      <c r="L524" t="s">
        <v>3489</v>
      </c>
    </row>
    <row r="525" spans="1:12" x14ac:dyDescent="0.35">
      <c r="A525" t="s">
        <v>2094</v>
      </c>
      <c r="B525" t="s">
        <v>225</v>
      </c>
      <c r="C525" t="s">
        <v>203</v>
      </c>
      <c r="D525" t="s">
        <v>3609</v>
      </c>
      <c r="E525" s="17" t="s">
        <v>3610</v>
      </c>
      <c r="F525" t="s">
        <v>3611</v>
      </c>
      <c r="G525" t="s">
        <v>3488</v>
      </c>
      <c r="H525" t="s">
        <v>3488</v>
      </c>
      <c r="J525" s="19">
        <v>52582.191780821922</v>
      </c>
      <c r="K525" s="19">
        <v>72424.528301886792</v>
      </c>
      <c r="L525" t="s">
        <v>3489</v>
      </c>
    </row>
    <row r="526" spans="1:12" x14ac:dyDescent="0.35">
      <c r="A526" t="s">
        <v>2094</v>
      </c>
      <c r="B526" t="s">
        <v>225</v>
      </c>
      <c r="C526" t="s">
        <v>203</v>
      </c>
      <c r="D526" t="s">
        <v>3612</v>
      </c>
      <c r="E526" s="17" t="s">
        <v>3613</v>
      </c>
      <c r="F526" t="s">
        <v>3614</v>
      </c>
      <c r="G526" t="s">
        <v>3488</v>
      </c>
      <c r="H526" t="s">
        <v>3488</v>
      </c>
      <c r="J526" s="19">
        <v>57084.931506849316</v>
      </c>
      <c r="K526" s="19">
        <v>78626.415094339623</v>
      </c>
      <c r="L526" t="s">
        <v>3489</v>
      </c>
    </row>
    <row r="527" spans="1:12" x14ac:dyDescent="0.35">
      <c r="A527" t="s">
        <v>2094</v>
      </c>
      <c r="B527" t="s">
        <v>225</v>
      </c>
      <c r="C527" t="s">
        <v>203</v>
      </c>
      <c r="D527" t="s">
        <v>3615</v>
      </c>
      <c r="E527" s="17" t="s">
        <v>3616</v>
      </c>
      <c r="F527" t="s">
        <v>3617</v>
      </c>
      <c r="G527" t="s">
        <v>3488</v>
      </c>
      <c r="H527" t="s">
        <v>3488</v>
      </c>
      <c r="J527" s="19">
        <v>49649.315068493153</v>
      </c>
      <c r="K527" s="19">
        <v>68384.90566037735</v>
      </c>
      <c r="L527" t="s">
        <v>3489</v>
      </c>
    </row>
    <row r="528" spans="1:12" x14ac:dyDescent="0.35">
      <c r="A528" t="s">
        <v>2094</v>
      </c>
      <c r="B528" t="s">
        <v>225</v>
      </c>
      <c r="C528" t="s">
        <v>203</v>
      </c>
      <c r="D528" t="s">
        <v>3618</v>
      </c>
      <c r="E528" s="17" t="s">
        <v>3619</v>
      </c>
      <c r="F528" t="s">
        <v>3620</v>
      </c>
      <c r="G528" t="s">
        <v>3488</v>
      </c>
      <c r="H528" t="s">
        <v>3488</v>
      </c>
      <c r="J528" s="19">
        <v>53113.698630136991</v>
      </c>
      <c r="K528" s="19">
        <v>73156.603773584895</v>
      </c>
      <c r="L528" t="s">
        <v>3489</v>
      </c>
    </row>
    <row r="529" spans="1:12" x14ac:dyDescent="0.35">
      <c r="A529" t="s">
        <v>2094</v>
      </c>
      <c r="B529" t="s">
        <v>225</v>
      </c>
      <c r="C529" t="s">
        <v>203</v>
      </c>
      <c r="D529" t="s">
        <v>3621</v>
      </c>
      <c r="E529" s="17" t="s">
        <v>3622</v>
      </c>
      <c r="F529" t="s">
        <v>3623</v>
      </c>
      <c r="G529" t="s">
        <v>3488</v>
      </c>
      <c r="H529" t="s">
        <v>3488</v>
      </c>
      <c r="J529" s="19">
        <v>47332.876712328769</v>
      </c>
      <c r="K529" s="19">
        <v>65194.339622641506</v>
      </c>
      <c r="L529" t="s">
        <v>3489</v>
      </c>
    </row>
    <row r="530" spans="1:12" ht="29" x14ac:dyDescent="0.35">
      <c r="A530" t="s">
        <v>2094</v>
      </c>
      <c r="B530" t="s">
        <v>225</v>
      </c>
      <c r="C530" t="s">
        <v>203</v>
      </c>
      <c r="D530" t="s">
        <v>3624</v>
      </c>
      <c r="E530" s="17" t="s">
        <v>3625</v>
      </c>
      <c r="F530" t="s">
        <v>3626</v>
      </c>
      <c r="G530" t="s">
        <v>3488</v>
      </c>
      <c r="H530" t="s">
        <v>3488</v>
      </c>
      <c r="J530" s="19">
        <v>80749.315068493146</v>
      </c>
      <c r="K530" s="19">
        <v>111220.75471698113</v>
      </c>
      <c r="L530" t="s">
        <v>3489</v>
      </c>
    </row>
    <row r="531" spans="1:12" x14ac:dyDescent="0.35">
      <c r="A531" t="s">
        <v>2094</v>
      </c>
      <c r="B531" t="s">
        <v>225</v>
      </c>
      <c r="C531" t="s">
        <v>203</v>
      </c>
      <c r="D531" t="s">
        <v>3627</v>
      </c>
      <c r="E531" s="17" t="s">
        <v>3628</v>
      </c>
      <c r="F531" t="s">
        <v>3629</v>
      </c>
      <c r="G531" t="s">
        <v>3488</v>
      </c>
      <c r="H531" t="s">
        <v>3488</v>
      </c>
      <c r="J531" s="19">
        <v>36954.037499999999</v>
      </c>
      <c r="K531" s="19">
        <v>40715.094339622643</v>
      </c>
      <c r="L531" t="s">
        <v>3489</v>
      </c>
    </row>
    <row r="532" spans="1:12" x14ac:dyDescent="0.35">
      <c r="A532" t="s">
        <v>2094</v>
      </c>
      <c r="B532" t="s">
        <v>225</v>
      </c>
      <c r="C532" t="s">
        <v>203</v>
      </c>
      <c r="D532" t="s">
        <v>3630</v>
      </c>
      <c r="E532" s="17" t="s">
        <v>3631</v>
      </c>
      <c r="F532" t="s">
        <v>3632</v>
      </c>
      <c r="G532" t="s">
        <v>3488</v>
      </c>
      <c r="H532" t="s">
        <v>3488</v>
      </c>
      <c r="J532" s="19">
        <v>38757.300000000003</v>
      </c>
      <c r="K532" s="19">
        <v>42701.886792452831</v>
      </c>
      <c r="L532" t="s">
        <v>3489</v>
      </c>
    </row>
    <row r="533" spans="1:12" x14ac:dyDescent="0.35">
      <c r="A533" t="s">
        <v>2094</v>
      </c>
      <c r="B533" t="s">
        <v>225</v>
      </c>
      <c r="C533" t="s">
        <v>203</v>
      </c>
      <c r="D533" t="s">
        <v>3633</v>
      </c>
      <c r="E533" s="17" t="s">
        <v>3634</v>
      </c>
      <c r="F533" t="s">
        <v>3635</v>
      </c>
      <c r="G533" t="s">
        <v>3488</v>
      </c>
      <c r="H533" t="s">
        <v>3488</v>
      </c>
      <c r="J533" s="19">
        <v>39296.737500000003</v>
      </c>
      <c r="K533" s="19">
        <v>43296.226415094337</v>
      </c>
      <c r="L533" t="s">
        <v>3489</v>
      </c>
    </row>
    <row r="534" spans="1:12" x14ac:dyDescent="0.35">
      <c r="A534" t="s">
        <v>2094</v>
      </c>
      <c r="B534" t="s">
        <v>225</v>
      </c>
      <c r="C534" t="s">
        <v>203</v>
      </c>
      <c r="D534" t="s">
        <v>3636</v>
      </c>
      <c r="E534" s="17" t="s">
        <v>3637</v>
      </c>
      <c r="F534" t="s">
        <v>3638</v>
      </c>
      <c r="G534" t="s">
        <v>3488</v>
      </c>
      <c r="H534" t="s">
        <v>3488</v>
      </c>
      <c r="J534" s="19">
        <v>38486.724999999999</v>
      </c>
      <c r="K534" s="19">
        <v>42403.773584905655</v>
      </c>
      <c r="L534" t="s">
        <v>3489</v>
      </c>
    </row>
    <row r="535" spans="1:12" x14ac:dyDescent="0.35">
      <c r="A535" t="s">
        <v>2094</v>
      </c>
      <c r="B535" t="s">
        <v>225</v>
      </c>
      <c r="C535" t="s">
        <v>203</v>
      </c>
      <c r="D535" t="s">
        <v>3639</v>
      </c>
      <c r="E535" s="17" t="s">
        <v>3640</v>
      </c>
      <c r="F535" t="s">
        <v>3641</v>
      </c>
      <c r="G535" t="s">
        <v>3488</v>
      </c>
      <c r="H535" t="s">
        <v>3488</v>
      </c>
      <c r="J535" s="19">
        <v>39207.6875</v>
      </c>
      <c r="K535" s="19">
        <v>43198.113207547169</v>
      </c>
      <c r="L535" t="s">
        <v>3489</v>
      </c>
    </row>
    <row r="536" spans="1:12" x14ac:dyDescent="0.35">
      <c r="A536" t="s">
        <v>2094</v>
      </c>
      <c r="B536" t="s">
        <v>202</v>
      </c>
      <c r="C536" t="s">
        <v>211</v>
      </c>
      <c r="D536" t="s">
        <v>3642</v>
      </c>
      <c r="E536" s="17" t="s">
        <v>3643</v>
      </c>
      <c r="F536" t="s">
        <v>3644</v>
      </c>
      <c r="G536" t="s">
        <v>3488</v>
      </c>
      <c r="H536" t="s">
        <v>3488</v>
      </c>
      <c r="J536" s="19">
        <v>529.16</v>
      </c>
      <c r="K536" s="19">
        <v>583.01886792452831</v>
      </c>
      <c r="L536" t="s">
        <v>3489</v>
      </c>
    </row>
    <row r="537" spans="1:12" x14ac:dyDescent="0.35">
      <c r="A537" t="s">
        <v>2094</v>
      </c>
      <c r="B537" t="s">
        <v>202</v>
      </c>
      <c r="C537" t="s">
        <v>211</v>
      </c>
      <c r="D537" t="s">
        <v>3645</v>
      </c>
      <c r="E537" s="17" t="s">
        <v>3646</v>
      </c>
      <c r="F537" t="s">
        <v>3647</v>
      </c>
      <c r="G537" t="s">
        <v>3488</v>
      </c>
      <c r="H537" t="s">
        <v>3488</v>
      </c>
      <c r="J537" s="19">
        <v>457.24</v>
      </c>
      <c r="K537" s="19">
        <v>503.77358490566036</v>
      </c>
      <c r="L537" t="s">
        <v>3489</v>
      </c>
    </row>
    <row r="538" spans="1:12" x14ac:dyDescent="0.35">
      <c r="A538" t="s">
        <v>2094</v>
      </c>
      <c r="B538" t="s">
        <v>202</v>
      </c>
      <c r="C538" t="s">
        <v>211</v>
      </c>
      <c r="D538" t="s">
        <v>3648</v>
      </c>
      <c r="E538" s="17" t="s">
        <v>3649</v>
      </c>
      <c r="F538" t="s">
        <v>3650</v>
      </c>
      <c r="G538" t="s">
        <v>3488</v>
      </c>
      <c r="H538" t="s">
        <v>3488</v>
      </c>
      <c r="J538" s="19">
        <v>381.89</v>
      </c>
      <c r="K538" s="19">
        <v>420.75471698113205</v>
      </c>
      <c r="L538" t="s">
        <v>3489</v>
      </c>
    </row>
    <row r="539" spans="1:12" x14ac:dyDescent="0.35">
      <c r="A539" t="s">
        <v>2094</v>
      </c>
      <c r="B539" t="s">
        <v>202</v>
      </c>
      <c r="C539" t="s">
        <v>211</v>
      </c>
      <c r="D539" t="s">
        <v>3651</v>
      </c>
      <c r="E539" s="17" t="s">
        <v>3652</v>
      </c>
      <c r="F539" t="s">
        <v>3653</v>
      </c>
      <c r="G539" t="s">
        <v>3488</v>
      </c>
      <c r="H539" t="s">
        <v>3488</v>
      </c>
      <c r="J539" s="19">
        <v>311.68</v>
      </c>
      <c r="K539" s="19">
        <v>343.3962264150943</v>
      </c>
      <c r="L539" t="s">
        <v>3489</v>
      </c>
    </row>
    <row r="540" spans="1:12" x14ac:dyDescent="0.35">
      <c r="A540" t="s">
        <v>2094</v>
      </c>
      <c r="B540" t="s">
        <v>202</v>
      </c>
      <c r="C540" t="s">
        <v>211</v>
      </c>
      <c r="D540" t="s">
        <v>3654</v>
      </c>
      <c r="E540" s="17" t="s">
        <v>3655</v>
      </c>
      <c r="F540" t="s">
        <v>3656</v>
      </c>
      <c r="G540" t="s">
        <v>3488</v>
      </c>
      <c r="H540" t="s">
        <v>3488</v>
      </c>
      <c r="J540" s="19">
        <v>385.31</v>
      </c>
      <c r="K540" s="19">
        <v>424.52830188679241</v>
      </c>
      <c r="L540" t="s">
        <v>3489</v>
      </c>
    </row>
    <row r="541" spans="1:12" x14ac:dyDescent="0.35">
      <c r="A541" t="s">
        <v>2094</v>
      </c>
      <c r="B541" t="s">
        <v>202</v>
      </c>
      <c r="C541" t="s">
        <v>211</v>
      </c>
      <c r="D541" t="s">
        <v>3657</v>
      </c>
      <c r="E541" s="17" t="s">
        <v>3658</v>
      </c>
      <c r="F541" t="s">
        <v>3659</v>
      </c>
      <c r="G541" t="s">
        <v>3488</v>
      </c>
      <c r="H541" t="s">
        <v>3488</v>
      </c>
      <c r="J541" s="19">
        <v>321.95</v>
      </c>
      <c r="K541" s="19">
        <v>354.71698113207543</v>
      </c>
      <c r="L541" t="s">
        <v>3489</v>
      </c>
    </row>
    <row r="542" spans="1:12" x14ac:dyDescent="0.35">
      <c r="A542" t="s">
        <v>2094</v>
      </c>
      <c r="B542" t="s">
        <v>202</v>
      </c>
      <c r="C542" t="s">
        <v>211</v>
      </c>
      <c r="D542" t="s">
        <v>3660</v>
      </c>
      <c r="E542" s="17" t="s">
        <v>3661</v>
      </c>
      <c r="F542" t="s">
        <v>3662</v>
      </c>
      <c r="G542" t="s">
        <v>3488</v>
      </c>
      <c r="H542" t="s">
        <v>3488</v>
      </c>
      <c r="J542" s="19">
        <v>722.68</v>
      </c>
      <c r="K542" s="19">
        <v>796.22641509433959</v>
      </c>
      <c r="L542" t="s">
        <v>3489</v>
      </c>
    </row>
    <row r="543" spans="1:12" x14ac:dyDescent="0.35">
      <c r="A543" t="s">
        <v>2094</v>
      </c>
      <c r="B543" t="s">
        <v>202</v>
      </c>
      <c r="C543" t="s">
        <v>211</v>
      </c>
      <c r="D543" t="s">
        <v>3663</v>
      </c>
      <c r="E543" s="17" t="s">
        <v>3664</v>
      </c>
      <c r="F543" t="s">
        <v>3665</v>
      </c>
      <c r="G543" t="s">
        <v>3488</v>
      </c>
      <c r="H543" t="s">
        <v>3488</v>
      </c>
      <c r="J543" s="19">
        <v>29.11</v>
      </c>
      <c r="K543" s="19">
        <v>32.075471698113205</v>
      </c>
      <c r="L543" t="s">
        <v>3489</v>
      </c>
    </row>
    <row r="544" spans="1:12" x14ac:dyDescent="0.35">
      <c r="A544" t="s">
        <v>2094</v>
      </c>
      <c r="B544" t="s">
        <v>202</v>
      </c>
      <c r="C544" t="s">
        <v>211</v>
      </c>
      <c r="D544" t="s">
        <v>3666</v>
      </c>
      <c r="E544" s="17" t="s">
        <v>3667</v>
      </c>
      <c r="F544" t="s">
        <v>3668</v>
      </c>
      <c r="G544" t="s">
        <v>3488</v>
      </c>
      <c r="H544" t="s">
        <v>3488</v>
      </c>
      <c r="J544" s="19">
        <v>59.9375</v>
      </c>
      <c r="K544" s="19">
        <v>66.037735849056602</v>
      </c>
      <c r="L544" t="s">
        <v>3489</v>
      </c>
    </row>
    <row r="545" spans="1:12" x14ac:dyDescent="0.35">
      <c r="A545" t="s">
        <v>2094</v>
      </c>
      <c r="B545" t="s">
        <v>202</v>
      </c>
      <c r="C545" t="s">
        <v>211</v>
      </c>
      <c r="D545" t="s">
        <v>3669</v>
      </c>
      <c r="E545" s="17" t="s">
        <v>3670</v>
      </c>
      <c r="F545" t="s">
        <v>3671</v>
      </c>
      <c r="G545" t="s">
        <v>3488</v>
      </c>
      <c r="H545" t="s">
        <v>3488</v>
      </c>
      <c r="J545" s="19">
        <v>47.95</v>
      </c>
      <c r="K545" s="19">
        <v>66.037735849056602</v>
      </c>
      <c r="L545" t="s">
        <v>3489</v>
      </c>
    </row>
    <row r="546" spans="1:12" x14ac:dyDescent="0.35">
      <c r="A546" t="s">
        <v>2094</v>
      </c>
      <c r="B546" t="s">
        <v>225</v>
      </c>
      <c r="C546" t="s">
        <v>211</v>
      </c>
      <c r="D546" t="s">
        <v>3672</v>
      </c>
      <c r="E546" s="17" t="s">
        <v>3673</v>
      </c>
      <c r="F546" t="s">
        <v>3674</v>
      </c>
      <c r="G546" t="s">
        <v>3488</v>
      </c>
      <c r="H546" t="s">
        <v>3488</v>
      </c>
      <c r="J546" s="19">
        <v>1335.75</v>
      </c>
      <c r="K546" s="19">
        <v>1471.6981132075471</v>
      </c>
      <c r="L546" t="s">
        <v>3489</v>
      </c>
    </row>
    <row r="547" spans="1:12" x14ac:dyDescent="0.35">
      <c r="A547" t="s">
        <v>2094</v>
      </c>
      <c r="B547" t="s">
        <v>225</v>
      </c>
      <c r="C547" t="s">
        <v>211</v>
      </c>
      <c r="D547" t="s">
        <v>3675</v>
      </c>
      <c r="E547" s="17" t="s">
        <v>3676</v>
      </c>
      <c r="F547" t="s">
        <v>3677</v>
      </c>
      <c r="G547" t="s">
        <v>3488</v>
      </c>
      <c r="H547" t="s">
        <v>3488</v>
      </c>
      <c r="J547" s="19">
        <v>2431.75</v>
      </c>
      <c r="K547" s="19">
        <v>2679.2452830188677</v>
      </c>
      <c r="L547" t="s">
        <v>3489</v>
      </c>
    </row>
    <row r="548" spans="1:12" x14ac:dyDescent="0.35">
      <c r="A548" t="s">
        <v>2094</v>
      </c>
      <c r="B548" t="s">
        <v>225</v>
      </c>
      <c r="C548" t="s">
        <v>211</v>
      </c>
      <c r="D548" t="s">
        <v>3678</v>
      </c>
      <c r="E548" s="17" t="s">
        <v>3679</v>
      </c>
      <c r="F548" t="s">
        <v>3680</v>
      </c>
      <c r="G548" t="s">
        <v>3488</v>
      </c>
      <c r="H548" t="s">
        <v>3488</v>
      </c>
      <c r="J548" s="19">
        <v>2431.75</v>
      </c>
      <c r="K548" s="19">
        <v>2679.2452830188677</v>
      </c>
      <c r="L548" t="s">
        <v>3489</v>
      </c>
    </row>
    <row r="549" spans="1:12" x14ac:dyDescent="0.35">
      <c r="A549" t="s">
        <v>2094</v>
      </c>
      <c r="B549" t="s">
        <v>225</v>
      </c>
      <c r="C549" t="s">
        <v>211</v>
      </c>
      <c r="D549" t="s">
        <v>3681</v>
      </c>
      <c r="E549" s="17" t="s">
        <v>3682</v>
      </c>
      <c r="F549" t="s">
        <v>3683</v>
      </c>
      <c r="G549" t="s">
        <v>3488</v>
      </c>
      <c r="H549" t="s">
        <v>3488</v>
      </c>
      <c r="J549" s="19">
        <v>137</v>
      </c>
      <c r="K549" s="19">
        <v>103.77358490566037</v>
      </c>
      <c r="L549" t="s">
        <v>3489</v>
      </c>
    </row>
    <row r="550" spans="1:12" x14ac:dyDescent="0.35">
      <c r="A550" t="s">
        <v>2094</v>
      </c>
      <c r="B550" t="s">
        <v>225</v>
      </c>
      <c r="C550" t="s">
        <v>211</v>
      </c>
      <c r="D550" t="s">
        <v>3684</v>
      </c>
      <c r="E550" s="17" t="s">
        <v>3685</v>
      </c>
      <c r="F550" t="s">
        <v>3686</v>
      </c>
      <c r="G550" t="s">
        <v>3488</v>
      </c>
      <c r="H550" t="s">
        <v>3488</v>
      </c>
      <c r="J550" s="19">
        <v>137</v>
      </c>
      <c r="K550" s="19">
        <v>188.67924528301887</v>
      </c>
      <c r="L550" t="s">
        <v>3489</v>
      </c>
    </row>
    <row r="551" spans="1:12" x14ac:dyDescent="0.35">
      <c r="A551" t="s">
        <v>2094</v>
      </c>
      <c r="B551" t="s">
        <v>225</v>
      </c>
      <c r="C551" t="s">
        <v>203</v>
      </c>
      <c r="D551" t="s">
        <v>3687</v>
      </c>
      <c r="E551" s="17" t="s">
        <v>3688</v>
      </c>
      <c r="F551" t="s">
        <v>3689</v>
      </c>
      <c r="G551" t="s">
        <v>49</v>
      </c>
      <c r="H551" t="s">
        <v>49</v>
      </c>
      <c r="J551" s="18">
        <v>23118.75</v>
      </c>
      <c r="K551" s="18">
        <v>29990</v>
      </c>
      <c r="L551" t="s">
        <v>3690</v>
      </c>
    </row>
    <row r="552" spans="1:12" ht="43.5" x14ac:dyDescent="0.35">
      <c r="A552" t="s">
        <v>2094</v>
      </c>
      <c r="B552" t="s">
        <v>225</v>
      </c>
      <c r="C552" t="s">
        <v>203</v>
      </c>
      <c r="D552" t="s">
        <v>3691</v>
      </c>
      <c r="E552" s="17" t="s">
        <v>3692</v>
      </c>
      <c r="F552" t="s">
        <v>3693</v>
      </c>
      <c r="G552" t="s">
        <v>49</v>
      </c>
      <c r="H552" t="s">
        <v>49</v>
      </c>
      <c r="J552" s="18">
        <v>87673.15</v>
      </c>
      <c r="K552" s="18">
        <v>120745.28301886792</v>
      </c>
      <c r="L552" t="s">
        <v>3694</v>
      </c>
    </row>
    <row r="553" spans="1:12" ht="29" x14ac:dyDescent="0.35">
      <c r="A553" t="s">
        <v>2094</v>
      </c>
      <c r="B553" t="s">
        <v>225</v>
      </c>
      <c r="C553" t="s">
        <v>203</v>
      </c>
      <c r="D553" t="s">
        <v>3695</v>
      </c>
      <c r="E553" s="17" t="s">
        <v>3696</v>
      </c>
      <c r="F553" t="s">
        <v>3695</v>
      </c>
      <c r="G553" t="s">
        <v>49</v>
      </c>
      <c r="H553" t="s">
        <v>49</v>
      </c>
      <c r="J553" s="18">
        <v>23838</v>
      </c>
      <c r="K553" s="18">
        <v>29990</v>
      </c>
      <c r="L553" t="s">
        <v>3697</v>
      </c>
    </row>
    <row r="554" spans="1:12" ht="43.5" x14ac:dyDescent="0.35">
      <c r="A554" t="s">
        <v>2094</v>
      </c>
      <c r="B554" t="s">
        <v>225</v>
      </c>
      <c r="C554" t="s">
        <v>203</v>
      </c>
      <c r="D554" t="s">
        <v>3698</v>
      </c>
      <c r="E554" s="17" t="s">
        <v>3699</v>
      </c>
      <c r="F554" t="s">
        <v>3698</v>
      </c>
      <c r="G554" t="s">
        <v>49</v>
      </c>
      <c r="H554" t="s">
        <v>49</v>
      </c>
      <c r="J554" s="18">
        <v>29318</v>
      </c>
      <c r="K554" s="18">
        <v>33990</v>
      </c>
      <c r="L554" t="s">
        <v>3697</v>
      </c>
    </row>
    <row r="555" spans="1:12" ht="43.5" x14ac:dyDescent="0.35">
      <c r="A555" t="s">
        <v>2094</v>
      </c>
      <c r="B555" t="s">
        <v>225</v>
      </c>
      <c r="C555" t="s">
        <v>203</v>
      </c>
      <c r="D555" t="s">
        <v>3700</v>
      </c>
      <c r="E555" s="17" t="s">
        <v>3701</v>
      </c>
      <c r="F555" t="s">
        <v>3700</v>
      </c>
      <c r="G555" t="s">
        <v>49</v>
      </c>
      <c r="H555" t="s">
        <v>49</v>
      </c>
      <c r="J555" s="18">
        <v>32343</v>
      </c>
      <c r="K555" s="18">
        <v>38590</v>
      </c>
      <c r="L555" t="s">
        <v>3697</v>
      </c>
    </row>
    <row r="556" spans="1:12" x14ac:dyDescent="0.35">
      <c r="A556" t="s">
        <v>2094</v>
      </c>
      <c r="B556" t="s">
        <v>225</v>
      </c>
      <c r="C556" t="s">
        <v>211</v>
      </c>
      <c r="D556" t="s">
        <v>3702</v>
      </c>
      <c r="E556" s="17" t="s">
        <v>3703</v>
      </c>
      <c r="F556" t="s">
        <v>3702</v>
      </c>
      <c r="G556" t="s">
        <v>49</v>
      </c>
      <c r="H556" t="s">
        <v>49</v>
      </c>
      <c r="J556" s="18">
        <v>487.72</v>
      </c>
      <c r="K556" s="18">
        <v>671.69811320754718</v>
      </c>
      <c r="L556" t="s">
        <v>2242</v>
      </c>
    </row>
    <row r="557" spans="1:12" x14ac:dyDescent="0.35">
      <c r="A557" t="s">
        <v>2094</v>
      </c>
      <c r="B557" t="s">
        <v>225</v>
      </c>
      <c r="C557" t="s">
        <v>211</v>
      </c>
      <c r="D557" t="s">
        <v>3704</v>
      </c>
      <c r="E557" s="17" t="s">
        <v>3705</v>
      </c>
      <c r="F557" t="s">
        <v>3706</v>
      </c>
      <c r="G557" t="s">
        <v>49</v>
      </c>
      <c r="H557" t="s">
        <v>49</v>
      </c>
      <c r="J557" s="18">
        <v>1335.75</v>
      </c>
      <c r="K557" s="18">
        <v>1839.6226415094338</v>
      </c>
      <c r="L557" t="s">
        <v>2242</v>
      </c>
    </row>
    <row r="558" spans="1:12" x14ac:dyDescent="0.35">
      <c r="A558" t="s">
        <v>2094</v>
      </c>
      <c r="B558" t="s">
        <v>225</v>
      </c>
      <c r="C558" t="s">
        <v>211</v>
      </c>
      <c r="D558" t="s">
        <v>3707</v>
      </c>
      <c r="E558" s="17" t="s">
        <v>3708</v>
      </c>
      <c r="F558" t="s">
        <v>2242</v>
      </c>
      <c r="G558" t="s">
        <v>49</v>
      </c>
      <c r="H558" t="s">
        <v>49</v>
      </c>
      <c r="J558" s="18">
        <v>726.02739726027403</v>
      </c>
      <c r="K558" s="18">
        <v>1000</v>
      </c>
      <c r="L558" t="s">
        <v>2242</v>
      </c>
    </row>
    <row r="559" spans="1:12" x14ac:dyDescent="0.35">
      <c r="A559" t="s">
        <v>2094</v>
      </c>
      <c r="B559" t="s">
        <v>225</v>
      </c>
      <c r="C559" t="s">
        <v>211</v>
      </c>
      <c r="D559" t="s">
        <v>3709</v>
      </c>
      <c r="E559" s="17" t="s">
        <v>3710</v>
      </c>
      <c r="F559" t="s">
        <v>3711</v>
      </c>
      <c r="G559" t="s">
        <v>49</v>
      </c>
      <c r="H559" t="s">
        <v>49</v>
      </c>
      <c r="J559" s="18">
        <v>1000</v>
      </c>
      <c r="K559" s="18">
        <v>1886.7924528301885</v>
      </c>
      <c r="L559" t="s">
        <v>2242</v>
      </c>
    </row>
    <row r="560" spans="1:12" x14ac:dyDescent="0.35">
      <c r="A560" t="s">
        <v>2094</v>
      </c>
      <c r="B560" t="s">
        <v>225</v>
      </c>
      <c r="C560" t="s">
        <v>203</v>
      </c>
      <c r="D560" t="s">
        <v>3712</v>
      </c>
      <c r="E560" s="17" t="s">
        <v>3713</v>
      </c>
      <c r="F560" t="s">
        <v>3711</v>
      </c>
      <c r="G560" t="s">
        <v>49</v>
      </c>
      <c r="H560" t="s">
        <v>49</v>
      </c>
      <c r="J560" s="18">
        <v>1800</v>
      </c>
      <c r="K560" s="18">
        <v>3396.2264150943392</v>
      </c>
      <c r="L560" t="s">
        <v>2258</v>
      </c>
    </row>
    <row r="561" spans="1:12" ht="29" x14ac:dyDescent="0.35">
      <c r="A561" t="s">
        <v>2094</v>
      </c>
      <c r="B561" t="s">
        <v>225</v>
      </c>
      <c r="C561" t="s">
        <v>203</v>
      </c>
      <c r="D561" t="s">
        <v>3714</v>
      </c>
      <c r="E561" s="17" t="s">
        <v>3715</v>
      </c>
      <c r="F561" t="s">
        <v>2242</v>
      </c>
      <c r="G561" t="s">
        <v>49</v>
      </c>
      <c r="H561" t="s">
        <v>49</v>
      </c>
      <c r="J561" s="18">
        <v>28286.39</v>
      </c>
      <c r="K561" s="18">
        <v>34990</v>
      </c>
      <c r="L561" t="s">
        <v>3697</v>
      </c>
    </row>
    <row r="562" spans="1:12" ht="43.5" x14ac:dyDescent="0.35">
      <c r="A562" t="s">
        <v>2094</v>
      </c>
      <c r="B562" t="s">
        <v>225</v>
      </c>
      <c r="C562" t="s">
        <v>203</v>
      </c>
      <c r="D562" t="s">
        <v>3716</v>
      </c>
      <c r="E562" s="17" t="s">
        <v>3717</v>
      </c>
      <c r="F562" t="s">
        <v>2242</v>
      </c>
      <c r="G562" t="s">
        <v>49</v>
      </c>
      <c r="H562" t="s">
        <v>49</v>
      </c>
      <c r="J562" s="18">
        <v>32516.95</v>
      </c>
      <c r="K562" s="18">
        <v>38990</v>
      </c>
      <c r="L562" t="s">
        <v>3697</v>
      </c>
    </row>
    <row r="563" spans="1:12" ht="29" x14ac:dyDescent="0.35">
      <c r="A563" t="s">
        <v>2094</v>
      </c>
      <c r="B563" t="s">
        <v>3718</v>
      </c>
      <c r="C563" t="s">
        <v>3719</v>
      </c>
      <c r="D563" t="s">
        <v>3720</v>
      </c>
      <c r="E563" s="17" t="s">
        <v>3721</v>
      </c>
      <c r="F563" t="s">
        <v>3722</v>
      </c>
      <c r="G563" t="s">
        <v>2094</v>
      </c>
      <c r="H563" t="s">
        <v>2094</v>
      </c>
      <c r="J563" s="18">
        <v>9929.9500000000007</v>
      </c>
      <c r="K563" s="18">
        <v>13675.735849056604</v>
      </c>
      <c r="L563" t="s">
        <v>3723</v>
      </c>
    </row>
    <row r="564" spans="1:12" ht="29" x14ac:dyDescent="0.35">
      <c r="A564" t="s">
        <v>2094</v>
      </c>
      <c r="B564" t="s">
        <v>3718</v>
      </c>
      <c r="C564" t="s">
        <v>3719</v>
      </c>
      <c r="D564" t="s">
        <v>3724</v>
      </c>
      <c r="E564" s="17" t="s">
        <v>3725</v>
      </c>
      <c r="F564" t="s">
        <v>3726</v>
      </c>
      <c r="G564" t="s">
        <v>2094</v>
      </c>
      <c r="H564" t="s">
        <v>2094</v>
      </c>
      <c r="J564" s="18">
        <v>10421.780000000001</v>
      </c>
      <c r="K564" s="18">
        <v>14353.094339622641</v>
      </c>
      <c r="L564" t="s">
        <v>3723</v>
      </c>
    </row>
    <row r="565" spans="1:12" ht="29" x14ac:dyDescent="0.35">
      <c r="A565" t="s">
        <v>2094</v>
      </c>
      <c r="B565" t="s">
        <v>3718</v>
      </c>
      <c r="C565" t="s">
        <v>3719</v>
      </c>
      <c r="D565" t="s">
        <v>3727</v>
      </c>
      <c r="E565" s="17" t="s">
        <v>3728</v>
      </c>
      <c r="F565" t="s">
        <v>3729</v>
      </c>
      <c r="G565" t="s">
        <v>2094</v>
      </c>
      <c r="H565" t="s">
        <v>2094</v>
      </c>
      <c r="J565" s="18">
        <v>10421.780000000001</v>
      </c>
      <c r="K565" s="18">
        <v>14353.094339622641</v>
      </c>
      <c r="L565" t="s">
        <v>3723</v>
      </c>
    </row>
    <row r="566" spans="1:12" ht="29" x14ac:dyDescent="0.35">
      <c r="A566" t="s">
        <v>2094</v>
      </c>
      <c r="B566" t="s">
        <v>3718</v>
      </c>
      <c r="C566" t="s">
        <v>3719</v>
      </c>
      <c r="D566" t="s">
        <v>3730</v>
      </c>
      <c r="E566" s="17" t="s">
        <v>3731</v>
      </c>
      <c r="F566" t="s">
        <v>3732</v>
      </c>
      <c r="G566" t="s">
        <v>2094</v>
      </c>
      <c r="H566" t="s">
        <v>2094</v>
      </c>
      <c r="J566" s="18">
        <v>9929.9500000000007</v>
      </c>
      <c r="K566" s="18">
        <v>13675.735849056604</v>
      </c>
      <c r="L566" t="s">
        <v>3723</v>
      </c>
    </row>
    <row r="567" spans="1:12" ht="29" x14ac:dyDescent="0.35">
      <c r="A567" t="s">
        <v>2094</v>
      </c>
      <c r="B567" t="s">
        <v>3718</v>
      </c>
      <c r="C567" t="s">
        <v>3719</v>
      </c>
      <c r="D567" t="s">
        <v>3733</v>
      </c>
      <c r="E567" s="17" t="s">
        <v>3734</v>
      </c>
      <c r="F567" t="s">
        <v>3735</v>
      </c>
      <c r="G567" t="s">
        <v>2094</v>
      </c>
      <c r="H567" t="s">
        <v>2094</v>
      </c>
      <c r="J567" s="18">
        <v>9929.9500000000007</v>
      </c>
      <c r="K567" s="18">
        <v>13675.735849056604</v>
      </c>
      <c r="L567" t="s">
        <v>3723</v>
      </c>
    </row>
    <row r="568" spans="1:12" ht="29" x14ac:dyDescent="0.35">
      <c r="A568" t="s">
        <v>2094</v>
      </c>
      <c r="B568" t="s">
        <v>3718</v>
      </c>
      <c r="C568" t="s">
        <v>3719</v>
      </c>
      <c r="D568" t="s">
        <v>3736</v>
      </c>
      <c r="E568" s="17" t="s">
        <v>3737</v>
      </c>
      <c r="F568" t="s">
        <v>3738</v>
      </c>
      <c r="G568" t="s">
        <v>2094</v>
      </c>
      <c r="H568" t="s">
        <v>2094</v>
      </c>
      <c r="J568" s="18">
        <v>10421.780000000001</v>
      </c>
      <c r="K568" s="18">
        <v>14353.094339622641</v>
      </c>
      <c r="L568" t="s">
        <v>3723</v>
      </c>
    </row>
    <row r="569" spans="1:12" ht="29" x14ac:dyDescent="0.35">
      <c r="A569" t="s">
        <v>2094</v>
      </c>
      <c r="B569" t="s">
        <v>3718</v>
      </c>
      <c r="C569" t="s">
        <v>3719</v>
      </c>
      <c r="D569" t="s">
        <v>3739</v>
      </c>
      <c r="E569" s="17" t="s">
        <v>3737</v>
      </c>
      <c r="F569" t="s">
        <v>3740</v>
      </c>
      <c r="G569" t="s">
        <v>2094</v>
      </c>
      <c r="H569" t="s">
        <v>2094</v>
      </c>
      <c r="J569" s="18">
        <v>10421.780000000001</v>
      </c>
      <c r="K569" s="18">
        <v>14353.094339622641</v>
      </c>
      <c r="L569" t="s">
        <v>3723</v>
      </c>
    </row>
    <row r="570" spans="1:12" ht="29" x14ac:dyDescent="0.35">
      <c r="A570" t="s">
        <v>2094</v>
      </c>
      <c r="B570" t="s">
        <v>3718</v>
      </c>
      <c r="C570" t="s">
        <v>3719</v>
      </c>
      <c r="D570" t="s">
        <v>3741</v>
      </c>
      <c r="E570" s="17" t="s">
        <v>3742</v>
      </c>
      <c r="F570" t="s">
        <v>3743</v>
      </c>
      <c r="G570" t="s">
        <v>2094</v>
      </c>
      <c r="H570" t="s">
        <v>2094</v>
      </c>
      <c r="J570" s="18">
        <v>9929.9500000000007</v>
      </c>
      <c r="K570" s="18">
        <v>13675.735849056604</v>
      </c>
      <c r="L570" t="s">
        <v>3723</v>
      </c>
    </row>
    <row r="571" spans="1:12" ht="29" x14ac:dyDescent="0.35">
      <c r="A571" t="s">
        <v>2094</v>
      </c>
      <c r="B571" t="s">
        <v>3718</v>
      </c>
      <c r="C571" t="s">
        <v>3719</v>
      </c>
      <c r="D571" t="s">
        <v>3744</v>
      </c>
      <c r="E571" s="17" t="s">
        <v>3745</v>
      </c>
      <c r="F571" t="s">
        <v>3746</v>
      </c>
      <c r="G571" t="s">
        <v>2094</v>
      </c>
      <c r="H571" t="s">
        <v>2094</v>
      </c>
      <c r="J571" s="18">
        <v>10421.780000000001</v>
      </c>
      <c r="K571" s="18">
        <v>14353.094339622641</v>
      </c>
      <c r="L571" t="s">
        <v>3723</v>
      </c>
    </row>
    <row r="572" spans="1:12" ht="29" x14ac:dyDescent="0.35">
      <c r="A572" t="s">
        <v>2094</v>
      </c>
      <c r="B572" t="s">
        <v>3718</v>
      </c>
      <c r="C572" t="s">
        <v>3719</v>
      </c>
      <c r="D572" t="s">
        <v>3747</v>
      </c>
      <c r="E572" s="17" t="s">
        <v>3748</v>
      </c>
      <c r="F572" t="s">
        <v>3749</v>
      </c>
      <c r="G572" t="s">
        <v>2094</v>
      </c>
      <c r="H572" t="s">
        <v>2094</v>
      </c>
      <c r="J572" s="18">
        <v>10421.780000000001</v>
      </c>
      <c r="K572" s="18">
        <v>14353.094339622641</v>
      </c>
      <c r="L572" t="s">
        <v>3723</v>
      </c>
    </row>
    <row r="573" spans="1:12" ht="29" x14ac:dyDescent="0.35">
      <c r="A573" t="s">
        <v>2094</v>
      </c>
      <c r="B573" t="s">
        <v>3718</v>
      </c>
      <c r="C573" t="s">
        <v>3719</v>
      </c>
      <c r="D573" t="s">
        <v>3750</v>
      </c>
      <c r="E573" s="17" t="s">
        <v>3751</v>
      </c>
      <c r="F573" t="s">
        <v>3752</v>
      </c>
      <c r="G573" t="s">
        <v>2094</v>
      </c>
      <c r="H573" t="s">
        <v>2094</v>
      </c>
      <c r="J573" s="18">
        <v>5443.62</v>
      </c>
      <c r="K573" s="18">
        <v>10270.981132075471</v>
      </c>
      <c r="L573" t="s">
        <v>3723</v>
      </c>
    </row>
    <row r="574" spans="1:12" ht="29" x14ac:dyDescent="0.35">
      <c r="A574" t="s">
        <v>2094</v>
      </c>
      <c r="B574" t="s">
        <v>3718</v>
      </c>
      <c r="C574" t="s">
        <v>3719</v>
      </c>
      <c r="D574" t="s">
        <v>3753</v>
      </c>
      <c r="E574" s="17" t="s">
        <v>3754</v>
      </c>
      <c r="F574" t="s">
        <v>3755</v>
      </c>
      <c r="G574" t="s">
        <v>2094</v>
      </c>
      <c r="H574" t="s">
        <v>2094</v>
      </c>
      <c r="J574" s="18">
        <v>9357.1</v>
      </c>
      <c r="K574" s="18">
        <v>12886.792452830188</v>
      </c>
      <c r="L574" t="s">
        <v>3723</v>
      </c>
    </row>
    <row r="575" spans="1:12" ht="29" x14ac:dyDescent="0.35">
      <c r="A575" t="s">
        <v>2094</v>
      </c>
      <c r="B575" t="s">
        <v>3718</v>
      </c>
      <c r="C575" t="s">
        <v>3719</v>
      </c>
      <c r="D575" t="s">
        <v>3756</v>
      </c>
      <c r="E575" s="17" t="s">
        <v>3757</v>
      </c>
      <c r="F575" t="s">
        <v>3758</v>
      </c>
      <c r="G575" t="s">
        <v>2094</v>
      </c>
      <c r="H575" t="s">
        <v>2094</v>
      </c>
      <c r="J575" s="18">
        <v>9357.1</v>
      </c>
      <c r="K575" s="18">
        <v>12886.792452830188</v>
      </c>
      <c r="L575" t="s">
        <v>3723</v>
      </c>
    </row>
    <row r="576" spans="1:12" ht="29" x14ac:dyDescent="0.35">
      <c r="A576" t="s">
        <v>2094</v>
      </c>
      <c r="B576" t="s">
        <v>3718</v>
      </c>
      <c r="C576" t="s">
        <v>3719</v>
      </c>
      <c r="D576" t="s">
        <v>3759</v>
      </c>
      <c r="E576" s="17" t="s">
        <v>3760</v>
      </c>
      <c r="F576" t="s">
        <v>3761</v>
      </c>
      <c r="G576" t="s">
        <v>2094</v>
      </c>
      <c r="H576" t="s">
        <v>2094</v>
      </c>
      <c r="J576" s="18">
        <v>8531.17</v>
      </c>
      <c r="K576" s="18">
        <v>11749.301886792453</v>
      </c>
      <c r="L576" t="s">
        <v>3723</v>
      </c>
    </row>
    <row r="577" spans="1:12" ht="29" x14ac:dyDescent="0.35">
      <c r="A577" t="s">
        <v>2094</v>
      </c>
      <c r="B577" t="s">
        <v>3718</v>
      </c>
      <c r="C577" t="s">
        <v>3719</v>
      </c>
      <c r="D577" t="s">
        <v>3762</v>
      </c>
      <c r="E577" s="17" t="s">
        <v>3763</v>
      </c>
      <c r="F577" t="s">
        <v>3764</v>
      </c>
      <c r="G577" t="s">
        <v>2094</v>
      </c>
      <c r="H577" t="s">
        <v>2094</v>
      </c>
      <c r="J577" s="18">
        <v>8531.17</v>
      </c>
      <c r="K577" s="18">
        <v>11749.301886792453</v>
      </c>
      <c r="L577" t="s">
        <v>3723</v>
      </c>
    </row>
    <row r="578" spans="1:12" ht="29" x14ac:dyDescent="0.35">
      <c r="A578" t="s">
        <v>2094</v>
      </c>
      <c r="B578" t="s">
        <v>3718</v>
      </c>
      <c r="C578" t="s">
        <v>3719</v>
      </c>
      <c r="D578" t="s">
        <v>3765</v>
      </c>
      <c r="E578" s="17" t="s">
        <v>3766</v>
      </c>
      <c r="F578" t="s">
        <v>3767</v>
      </c>
      <c r="G578" t="s">
        <v>2094</v>
      </c>
      <c r="H578" t="s">
        <v>2094</v>
      </c>
      <c r="J578" s="18">
        <v>9357.1</v>
      </c>
      <c r="K578" s="18">
        <v>12886.792452830188</v>
      </c>
      <c r="L578" t="s">
        <v>3723</v>
      </c>
    </row>
    <row r="579" spans="1:12" ht="29" x14ac:dyDescent="0.35">
      <c r="A579" t="s">
        <v>2094</v>
      </c>
      <c r="B579" t="s">
        <v>3718</v>
      </c>
      <c r="C579" t="s">
        <v>3719</v>
      </c>
      <c r="D579" t="s">
        <v>3768</v>
      </c>
      <c r="E579" s="17" t="s">
        <v>3769</v>
      </c>
      <c r="F579" t="s">
        <v>3770</v>
      </c>
      <c r="G579" t="s">
        <v>2094</v>
      </c>
      <c r="H579" t="s">
        <v>2094</v>
      </c>
      <c r="J579" s="18">
        <v>9357.1</v>
      </c>
      <c r="K579" s="18">
        <v>12886.792452830188</v>
      </c>
      <c r="L579" t="s">
        <v>3723</v>
      </c>
    </row>
    <row r="580" spans="1:12" ht="29" x14ac:dyDescent="0.35">
      <c r="A580" t="s">
        <v>2094</v>
      </c>
      <c r="B580" t="s">
        <v>3718</v>
      </c>
      <c r="C580" t="s">
        <v>3719</v>
      </c>
      <c r="D580" t="s">
        <v>3771</v>
      </c>
      <c r="E580" s="17" t="s">
        <v>3772</v>
      </c>
      <c r="F580" t="s">
        <v>3773</v>
      </c>
      <c r="G580" t="s">
        <v>2094</v>
      </c>
      <c r="H580" t="s">
        <v>2094</v>
      </c>
      <c r="J580" s="18">
        <v>8531.17</v>
      </c>
      <c r="K580" s="18">
        <v>11749.301886792453</v>
      </c>
      <c r="L580" t="s">
        <v>3723</v>
      </c>
    </row>
    <row r="581" spans="1:12" ht="29" x14ac:dyDescent="0.35">
      <c r="A581" t="s">
        <v>2094</v>
      </c>
      <c r="B581" t="s">
        <v>3718</v>
      </c>
      <c r="C581" t="s">
        <v>3719</v>
      </c>
      <c r="D581" t="s">
        <v>3774</v>
      </c>
      <c r="E581" s="17" t="s">
        <v>3775</v>
      </c>
      <c r="F581" t="s">
        <v>3776</v>
      </c>
      <c r="G581" t="s">
        <v>2094</v>
      </c>
      <c r="H581" t="s">
        <v>2094</v>
      </c>
      <c r="J581" s="18">
        <v>9357.1</v>
      </c>
      <c r="K581" s="18">
        <v>12886.792452830188</v>
      </c>
      <c r="L581" t="s">
        <v>3723</v>
      </c>
    </row>
    <row r="582" spans="1:12" ht="29" x14ac:dyDescent="0.35">
      <c r="A582" t="s">
        <v>2094</v>
      </c>
      <c r="B582" t="s">
        <v>3718</v>
      </c>
      <c r="C582" t="s">
        <v>3719</v>
      </c>
      <c r="D582" t="s">
        <v>3777</v>
      </c>
      <c r="E582" s="17" t="s">
        <v>3778</v>
      </c>
      <c r="F582" t="s">
        <v>3749</v>
      </c>
      <c r="G582" t="s">
        <v>2094</v>
      </c>
      <c r="H582" t="s">
        <v>2094</v>
      </c>
      <c r="J582" s="18">
        <v>9357.1</v>
      </c>
      <c r="K582" s="18">
        <v>12886.792452830188</v>
      </c>
      <c r="L582" t="s">
        <v>3723</v>
      </c>
    </row>
    <row r="583" spans="1:12" ht="29" x14ac:dyDescent="0.35">
      <c r="A583" t="s">
        <v>2094</v>
      </c>
      <c r="B583" t="s">
        <v>3718</v>
      </c>
      <c r="C583" t="s">
        <v>3719</v>
      </c>
      <c r="D583" t="s">
        <v>3779</v>
      </c>
      <c r="E583" s="17" t="s">
        <v>3780</v>
      </c>
      <c r="F583" t="s">
        <v>3781</v>
      </c>
      <c r="G583" t="s">
        <v>2094</v>
      </c>
      <c r="H583" t="s">
        <v>2094</v>
      </c>
      <c r="J583" s="18">
        <v>10285.879999999999</v>
      </c>
      <c r="K583" s="18">
        <v>14165.924528301884</v>
      </c>
      <c r="L583" t="s">
        <v>3723</v>
      </c>
    </row>
    <row r="584" spans="1:12" ht="29" x14ac:dyDescent="0.35">
      <c r="A584" t="s">
        <v>2094</v>
      </c>
      <c r="B584" t="s">
        <v>3718</v>
      </c>
      <c r="C584" t="s">
        <v>3719</v>
      </c>
      <c r="D584" t="s">
        <v>3782</v>
      </c>
      <c r="E584" s="17" t="s">
        <v>3783</v>
      </c>
      <c r="F584" t="s">
        <v>3784</v>
      </c>
      <c r="G584" t="s">
        <v>2094</v>
      </c>
      <c r="H584" t="s">
        <v>2094</v>
      </c>
      <c r="J584" s="18">
        <v>10777.71</v>
      </c>
      <c r="K584" s="18">
        <v>14843.283018867924</v>
      </c>
      <c r="L584" t="s">
        <v>3723</v>
      </c>
    </row>
    <row r="585" spans="1:12" ht="29" x14ac:dyDescent="0.35">
      <c r="A585" t="s">
        <v>2094</v>
      </c>
      <c r="B585" t="s">
        <v>3718</v>
      </c>
      <c r="C585" t="s">
        <v>3719</v>
      </c>
      <c r="D585" t="s">
        <v>3785</v>
      </c>
      <c r="E585" s="17" t="s">
        <v>3786</v>
      </c>
      <c r="F585" t="s">
        <v>3787</v>
      </c>
      <c r="G585" t="s">
        <v>2094</v>
      </c>
      <c r="H585" t="s">
        <v>2094</v>
      </c>
      <c r="J585" s="18">
        <v>10777.71</v>
      </c>
      <c r="K585" s="18">
        <v>14843.283018867924</v>
      </c>
      <c r="L585" t="s">
        <v>3723</v>
      </c>
    </row>
    <row r="586" spans="1:12" ht="29" x14ac:dyDescent="0.35">
      <c r="A586" t="s">
        <v>2094</v>
      </c>
      <c r="B586" t="s">
        <v>3718</v>
      </c>
      <c r="C586" t="s">
        <v>3719</v>
      </c>
      <c r="D586" t="s">
        <v>3788</v>
      </c>
      <c r="E586" s="17" t="s">
        <v>3789</v>
      </c>
      <c r="F586" t="s">
        <v>3790</v>
      </c>
      <c r="G586" t="s">
        <v>2094</v>
      </c>
      <c r="H586" t="s">
        <v>2094</v>
      </c>
      <c r="J586" s="18">
        <v>10285.879999999999</v>
      </c>
      <c r="K586" s="18">
        <v>14165.924528301884</v>
      </c>
      <c r="L586" t="s">
        <v>3723</v>
      </c>
    </row>
    <row r="587" spans="1:12" ht="29" x14ac:dyDescent="0.35">
      <c r="A587" t="s">
        <v>2094</v>
      </c>
      <c r="B587" t="s">
        <v>3718</v>
      </c>
      <c r="C587" t="s">
        <v>3719</v>
      </c>
      <c r="D587" t="s">
        <v>3791</v>
      </c>
      <c r="E587" s="17" t="s">
        <v>3792</v>
      </c>
      <c r="F587" t="s">
        <v>3793</v>
      </c>
      <c r="G587" t="s">
        <v>2094</v>
      </c>
      <c r="H587" t="s">
        <v>2094</v>
      </c>
      <c r="J587" s="18">
        <v>10285.879999999999</v>
      </c>
      <c r="K587" s="18">
        <v>14165.924528301884</v>
      </c>
      <c r="L587" t="s">
        <v>3723</v>
      </c>
    </row>
    <row r="588" spans="1:12" ht="29" x14ac:dyDescent="0.35">
      <c r="A588" t="s">
        <v>2094</v>
      </c>
      <c r="B588" t="s">
        <v>3718</v>
      </c>
      <c r="C588" t="s">
        <v>3719</v>
      </c>
      <c r="D588" t="s">
        <v>3794</v>
      </c>
      <c r="E588" s="17" t="s">
        <v>3795</v>
      </c>
      <c r="F588" t="s">
        <v>3796</v>
      </c>
      <c r="G588" t="s">
        <v>2094</v>
      </c>
      <c r="H588" t="s">
        <v>2094</v>
      </c>
      <c r="J588" s="18">
        <v>10777.71</v>
      </c>
      <c r="K588" s="18">
        <v>14843.283018867924</v>
      </c>
      <c r="L588" t="s">
        <v>3723</v>
      </c>
    </row>
    <row r="589" spans="1:12" ht="29" x14ac:dyDescent="0.35">
      <c r="A589" t="s">
        <v>2094</v>
      </c>
      <c r="B589" t="s">
        <v>3718</v>
      </c>
      <c r="C589" t="s">
        <v>3719</v>
      </c>
      <c r="D589" t="s">
        <v>3797</v>
      </c>
      <c r="E589" s="17" t="s">
        <v>3798</v>
      </c>
      <c r="F589" t="s">
        <v>3799</v>
      </c>
      <c r="G589" t="s">
        <v>2094</v>
      </c>
      <c r="H589" t="s">
        <v>2094</v>
      </c>
      <c r="J589" s="18">
        <v>10777.71</v>
      </c>
      <c r="K589" s="18">
        <v>14843.283018867924</v>
      </c>
      <c r="L589" t="s">
        <v>3723</v>
      </c>
    </row>
    <row r="590" spans="1:12" ht="29" x14ac:dyDescent="0.35">
      <c r="A590" t="s">
        <v>2094</v>
      </c>
      <c r="B590" t="s">
        <v>3718</v>
      </c>
      <c r="C590" t="s">
        <v>3719</v>
      </c>
      <c r="D590" t="s">
        <v>3800</v>
      </c>
      <c r="E590" s="17" t="s">
        <v>3801</v>
      </c>
      <c r="F590" t="s">
        <v>3802</v>
      </c>
      <c r="G590" t="s">
        <v>2094</v>
      </c>
      <c r="H590" t="s">
        <v>2094</v>
      </c>
      <c r="J590" s="18">
        <v>10285.879999999999</v>
      </c>
      <c r="K590" s="18">
        <v>14165.924528301884</v>
      </c>
      <c r="L590" t="s">
        <v>3723</v>
      </c>
    </row>
    <row r="591" spans="1:12" ht="29" x14ac:dyDescent="0.35">
      <c r="A591" t="s">
        <v>2094</v>
      </c>
      <c r="B591" t="s">
        <v>3718</v>
      </c>
      <c r="C591" t="s">
        <v>3719</v>
      </c>
      <c r="D591" t="s">
        <v>3803</v>
      </c>
      <c r="E591" s="17" t="s">
        <v>3804</v>
      </c>
      <c r="F591" t="s">
        <v>3805</v>
      </c>
      <c r="G591" t="s">
        <v>2094</v>
      </c>
      <c r="H591" t="s">
        <v>2094</v>
      </c>
      <c r="J591" s="18">
        <v>10777.71</v>
      </c>
      <c r="K591" s="18">
        <v>14843.283018867924</v>
      </c>
      <c r="L591" t="s">
        <v>3723</v>
      </c>
    </row>
    <row r="592" spans="1:12" ht="29" x14ac:dyDescent="0.35">
      <c r="A592" t="s">
        <v>2094</v>
      </c>
      <c r="B592" t="s">
        <v>3718</v>
      </c>
      <c r="C592" t="s">
        <v>3719</v>
      </c>
      <c r="D592" t="s">
        <v>3806</v>
      </c>
      <c r="E592" s="17" t="s">
        <v>3807</v>
      </c>
      <c r="F592" t="s">
        <v>3808</v>
      </c>
      <c r="G592" t="s">
        <v>2094</v>
      </c>
      <c r="H592" t="s">
        <v>2094</v>
      </c>
      <c r="J592" s="18">
        <v>8999.5300000000007</v>
      </c>
      <c r="K592" s="18">
        <v>12394.339622641508</v>
      </c>
      <c r="L592" t="s">
        <v>3723</v>
      </c>
    </row>
    <row r="593" spans="1:12" ht="29" x14ac:dyDescent="0.35">
      <c r="A593" t="s">
        <v>2094</v>
      </c>
      <c r="B593" t="s">
        <v>3718</v>
      </c>
      <c r="C593" t="s">
        <v>3719</v>
      </c>
      <c r="D593" t="s">
        <v>3809</v>
      </c>
      <c r="E593" s="17" t="s">
        <v>3810</v>
      </c>
      <c r="F593" t="s">
        <v>3811</v>
      </c>
      <c r="G593" t="s">
        <v>2094</v>
      </c>
      <c r="H593" t="s">
        <v>2094</v>
      </c>
      <c r="J593" s="18">
        <v>9862.6299999999992</v>
      </c>
      <c r="K593" s="18">
        <v>13583.018867924528</v>
      </c>
      <c r="L593" t="s">
        <v>3723</v>
      </c>
    </row>
    <row r="594" spans="1:12" ht="29" x14ac:dyDescent="0.35">
      <c r="A594" t="s">
        <v>2094</v>
      </c>
      <c r="B594" t="s">
        <v>3718</v>
      </c>
      <c r="C594" t="s">
        <v>3719</v>
      </c>
      <c r="D594" t="s">
        <v>3812</v>
      </c>
      <c r="E594" s="17" t="s">
        <v>3813</v>
      </c>
      <c r="F594" t="s">
        <v>3814</v>
      </c>
      <c r="G594" t="s">
        <v>2094</v>
      </c>
      <c r="H594" t="s">
        <v>2094</v>
      </c>
      <c r="J594" s="18">
        <v>9862.6299999999992</v>
      </c>
      <c r="K594" s="18">
        <v>13583.018867924528</v>
      </c>
      <c r="L594" t="s">
        <v>3723</v>
      </c>
    </row>
    <row r="595" spans="1:12" ht="29" x14ac:dyDescent="0.35">
      <c r="A595" t="s">
        <v>2094</v>
      </c>
      <c r="B595" t="s">
        <v>3718</v>
      </c>
      <c r="C595" t="s">
        <v>3719</v>
      </c>
      <c r="D595" t="s">
        <v>3815</v>
      </c>
      <c r="E595" s="17" t="s">
        <v>3816</v>
      </c>
      <c r="F595" t="s">
        <v>3817</v>
      </c>
      <c r="G595" t="s">
        <v>2094</v>
      </c>
      <c r="H595" t="s">
        <v>2094</v>
      </c>
      <c r="J595" s="18">
        <v>8999.5300000000007</v>
      </c>
      <c r="K595" s="18">
        <v>12394.339622641508</v>
      </c>
      <c r="L595" t="s">
        <v>3723</v>
      </c>
    </row>
    <row r="596" spans="1:12" ht="29" x14ac:dyDescent="0.35">
      <c r="A596" t="s">
        <v>2094</v>
      </c>
      <c r="B596" t="s">
        <v>3718</v>
      </c>
      <c r="C596" t="s">
        <v>3719</v>
      </c>
      <c r="D596" t="s">
        <v>3818</v>
      </c>
      <c r="E596" s="17" t="s">
        <v>3819</v>
      </c>
      <c r="F596" t="s">
        <v>3820</v>
      </c>
      <c r="G596" t="s">
        <v>2094</v>
      </c>
      <c r="H596" t="s">
        <v>2094</v>
      </c>
      <c r="J596" s="18">
        <v>8999.5300000000007</v>
      </c>
      <c r="K596" s="18">
        <v>12394.339622641508</v>
      </c>
      <c r="L596" t="s">
        <v>3723</v>
      </c>
    </row>
    <row r="597" spans="1:12" ht="29" x14ac:dyDescent="0.35">
      <c r="A597" t="s">
        <v>2094</v>
      </c>
      <c r="B597" t="s">
        <v>3718</v>
      </c>
      <c r="C597" t="s">
        <v>3719</v>
      </c>
      <c r="D597" t="s">
        <v>3821</v>
      </c>
      <c r="E597" s="17" t="s">
        <v>3822</v>
      </c>
      <c r="F597" t="s">
        <v>3823</v>
      </c>
      <c r="G597" t="s">
        <v>2094</v>
      </c>
      <c r="H597" t="s">
        <v>2094</v>
      </c>
      <c r="J597" s="18">
        <v>9862.6299999999992</v>
      </c>
      <c r="K597" s="18">
        <v>13583.018867924528</v>
      </c>
      <c r="L597" t="s">
        <v>3723</v>
      </c>
    </row>
    <row r="598" spans="1:12" ht="29" x14ac:dyDescent="0.35">
      <c r="A598" t="s">
        <v>2094</v>
      </c>
      <c r="B598" t="s">
        <v>3718</v>
      </c>
      <c r="C598" t="s">
        <v>3719</v>
      </c>
      <c r="D598" t="s">
        <v>3824</v>
      </c>
      <c r="E598" s="17" t="s">
        <v>3825</v>
      </c>
      <c r="F598" t="s">
        <v>3826</v>
      </c>
      <c r="G598" t="s">
        <v>2094</v>
      </c>
      <c r="H598" t="s">
        <v>2094</v>
      </c>
      <c r="J598" s="18">
        <v>9862.6299999999992</v>
      </c>
      <c r="K598" s="18">
        <v>13583.018867924528</v>
      </c>
      <c r="L598" t="s">
        <v>3723</v>
      </c>
    </row>
    <row r="599" spans="1:12" ht="29" x14ac:dyDescent="0.35">
      <c r="A599" t="s">
        <v>2094</v>
      </c>
      <c r="B599" t="s">
        <v>3718</v>
      </c>
      <c r="C599" t="s">
        <v>3719</v>
      </c>
      <c r="D599" t="s">
        <v>3827</v>
      </c>
      <c r="E599" s="17" t="s">
        <v>3828</v>
      </c>
      <c r="F599" t="s">
        <v>3829</v>
      </c>
      <c r="G599" t="s">
        <v>2094</v>
      </c>
      <c r="H599" t="s">
        <v>2094</v>
      </c>
      <c r="J599" s="18">
        <v>8999.5300000000007</v>
      </c>
      <c r="K599" s="18">
        <v>12394.339622641508</v>
      </c>
      <c r="L599" t="s">
        <v>3723</v>
      </c>
    </row>
    <row r="600" spans="1:12" ht="29" x14ac:dyDescent="0.35">
      <c r="A600" t="s">
        <v>2094</v>
      </c>
      <c r="B600" t="s">
        <v>3718</v>
      </c>
      <c r="C600" t="s">
        <v>3719</v>
      </c>
      <c r="D600" t="s">
        <v>3830</v>
      </c>
      <c r="E600" s="17" t="s">
        <v>3831</v>
      </c>
      <c r="F600" t="s">
        <v>3832</v>
      </c>
      <c r="G600" t="s">
        <v>2094</v>
      </c>
      <c r="H600" t="s">
        <v>2094</v>
      </c>
      <c r="J600" s="18">
        <v>9862.6299999999992</v>
      </c>
      <c r="K600" s="18">
        <v>13583.018867924528</v>
      </c>
      <c r="L600" t="s">
        <v>3723</v>
      </c>
    </row>
    <row r="601" spans="1:12" ht="29" x14ac:dyDescent="0.35">
      <c r="A601" t="s">
        <v>2094</v>
      </c>
      <c r="B601" t="s">
        <v>3718</v>
      </c>
      <c r="C601" t="s">
        <v>3719</v>
      </c>
      <c r="D601" t="s">
        <v>3833</v>
      </c>
      <c r="E601" s="17" t="s">
        <v>3834</v>
      </c>
      <c r="F601" t="s">
        <v>3835</v>
      </c>
      <c r="G601" t="s">
        <v>2094</v>
      </c>
      <c r="H601" t="s">
        <v>2094</v>
      </c>
      <c r="J601" s="18">
        <v>9862.6299999999992</v>
      </c>
      <c r="K601" s="18">
        <v>13583.018867924528</v>
      </c>
      <c r="L601" t="s">
        <v>3723</v>
      </c>
    </row>
    <row r="602" spans="1:12" x14ac:dyDescent="0.35">
      <c r="A602" t="s">
        <v>2094</v>
      </c>
      <c r="B602" t="s">
        <v>235</v>
      </c>
      <c r="C602" t="s">
        <v>3836</v>
      </c>
      <c r="D602" t="s">
        <v>3837</v>
      </c>
      <c r="E602" s="20" t="s">
        <v>3838</v>
      </c>
      <c r="F602" t="s">
        <v>3839</v>
      </c>
      <c r="G602" t="s">
        <v>226</v>
      </c>
      <c r="H602" t="s">
        <v>226</v>
      </c>
      <c r="J602" s="18">
        <v>225.05479452054794</v>
      </c>
      <c r="K602" s="18">
        <v>309.98113207547169</v>
      </c>
      <c r="L602" t="s">
        <v>2100</v>
      </c>
    </row>
    <row r="603" spans="1:12" x14ac:dyDescent="0.35">
      <c r="A603" t="s">
        <v>2094</v>
      </c>
      <c r="B603" t="s">
        <v>235</v>
      </c>
      <c r="C603" t="s">
        <v>46</v>
      </c>
      <c r="D603" t="s">
        <v>3840</v>
      </c>
      <c r="E603" s="20" t="s">
        <v>3841</v>
      </c>
      <c r="G603" t="s">
        <v>2094</v>
      </c>
      <c r="H603" t="s">
        <v>2094</v>
      </c>
      <c r="J603" s="18">
        <v>390</v>
      </c>
      <c r="K603" s="18">
        <v>467.63610978274403</v>
      </c>
    </row>
    <row r="604" spans="1:12" x14ac:dyDescent="0.35">
      <c r="A604" t="s">
        <v>2094</v>
      </c>
      <c r="B604" t="s">
        <v>235</v>
      </c>
      <c r="C604" t="s">
        <v>46</v>
      </c>
      <c r="D604" t="s">
        <v>3842</v>
      </c>
      <c r="E604" s="20" t="s">
        <v>3843</v>
      </c>
      <c r="G604" t="s">
        <v>2094</v>
      </c>
      <c r="H604" t="s">
        <v>2094</v>
      </c>
      <c r="J604" s="18">
        <v>756.6</v>
      </c>
      <c r="K604" s="18">
        <v>907.21405297852334</v>
      </c>
    </row>
    <row r="605" spans="1:12" x14ac:dyDescent="0.35">
      <c r="A605" t="s">
        <v>2094</v>
      </c>
      <c r="B605" t="s">
        <v>235</v>
      </c>
      <c r="C605" t="s">
        <v>46</v>
      </c>
      <c r="D605" t="s">
        <v>3844</v>
      </c>
      <c r="E605" s="20" t="s">
        <v>3845</v>
      </c>
      <c r="G605" t="s">
        <v>2094</v>
      </c>
      <c r="H605" t="s">
        <v>2094</v>
      </c>
      <c r="J605" s="18">
        <v>1099.8</v>
      </c>
      <c r="K605" s="18">
        <v>1318.7338295873381</v>
      </c>
    </row>
    <row r="606" spans="1:12" x14ac:dyDescent="0.35">
      <c r="A606" t="s">
        <v>2094</v>
      </c>
      <c r="B606" t="s">
        <v>235</v>
      </c>
      <c r="C606" t="s">
        <v>46</v>
      </c>
      <c r="D606" t="s">
        <v>3846</v>
      </c>
      <c r="E606" s="20" t="s">
        <v>3847</v>
      </c>
      <c r="G606" t="s">
        <v>2094</v>
      </c>
      <c r="H606" t="s">
        <v>2094</v>
      </c>
      <c r="J606" s="18">
        <v>1419.6000000000001</v>
      </c>
      <c r="K606" s="18">
        <v>1702.1954396091883</v>
      </c>
    </row>
    <row r="607" spans="1:12" x14ac:dyDescent="0.35">
      <c r="A607" t="s">
        <v>2094</v>
      </c>
      <c r="B607" t="s">
        <v>235</v>
      </c>
      <c r="C607" t="s">
        <v>46</v>
      </c>
      <c r="D607" t="s">
        <v>3848</v>
      </c>
      <c r="E607" s="20" t="s">
        <v>3849</v>
      </c>
      <c r="G607" t="s">
        <v>2094</v>
      </c>
      <c r="H607" t="s">
        <v>2094</v>
      </c>
      <c r="J607" s="18">
        <v>1677</v>
      </c>
      <c r="K607" s="18">
        <v>2010.8352720657992</v>
      </c>
    </row>
    <row r="608" spans="1:12" x14ac:dyDescent="0.35">
      <c r="A608" t="s">
        <v>2094</v>
      </c>
      <c r="B608" t="s">
        <v>235</v>
      </c>
      <c r="C608" t="s">
        <v>46</v>
      </c>
      <c r="D608" t="s">
        <v>3850</v>
      </c>
      <c r="E608" s="20" t="s">
        <v>3851</v>
      </c>
      <c r="G608" t="s">
        <v>2094</v>
      </c>
      <c r="H608" t="s">
        <v>2094</v>
      </c>
      <c r="J608" s="18">
        <v>3120</v>
      </c>
      <c r="K608" s="18">
        <v>3741.0888782619527</v>
      </c>
    </row>
    <row r="609" spans="1:11" x14ac:dyDescent="0.35">
      <c r="A609" t="s">
        <v>2094</v>
      </c>
      <c r="B609" t="s">
        <v>235</v>
      </c>
      <c r="C609" t="s">
        <v>46</v>
      </c>
      <c r="D609" t="s">
        <v>3852</v>
      </c>
      <c r="E609" s="20" t="s">
        <v>3853</v>
      </c>
      <c r="G609" t="s">
        <v>2094</v>
      </c>
      <c r="H609" t="s">
        <v>2094</v>
      </c>
      <c r="J609" s="18">
        <v>650</v>
      </c>
      <c r="K609" s="18">
        <v>779.39351630457338</v>
      </c>
    </row>
    <row r="610" spans="1:11" x14ac:dyDescent="0.35">
      <c r="A610" t="s">
        <v>2094</v>
      </c>
      <c r="B610" t="s">
        <v>235</v>
      </c>
      <c r="C610" t="s">
        <v>46</v>
      </c>
      <c r="D610" t="s">
        <v>3854</v>
      </c>
      <c r="E610" s="20" t="s">
        <v>3855</v>
      </c>
      <c r="G610" t="s">
        <v>2094</v>
      </c>
      <c r="H610" t="s">
        <v>2094</v>
      </c>
      <c r="J610" s="18">
        <v>1261</v>
      </c>
      <c r="K610" s="18">
        <v>1512.0234216308722</v>
      </c>
    </row>
    <row r="611" spans="1:11" x14ac:dyDescent="0.35">
      <c r="A611" t="s">
        <v>2094</v>
      </c>
      <c r="B611" t="s">
        <v>235</v>
      </c>
      <c r="C611" t="s">
        <v>46</v>
      </c>
      <c r="D611" t="s">
        <v>3856</v>
      </c>
      <c r="E611" s="20" t="s">
        <v>3857</v>
      </c>
      <c r="G611" t="s">
        <v>2094</v>
      </c>
      <c r="H611" t="s">
        <v>2094</v>
      </c>
      <c r="J611" s="18">
        <v>1833</v>
      </c>
      <c r="K611" s="18">
        <v>2197.8897159788967</v>
      </c>
    </row>
    <row r="612" spans="1:11" x14ac:dyDescent="0.35">
      <c r="A612" t="s">
        <v>2094</v>
      </c>
      <c r="B612" t="s">
        <v>235</v>
      </c>
      <c r="C612" t="s">
        <v>46</v>
      </c>
      <c r="D612" t="s">
        <v>3858</v>
      </c>
      <c r="E612" s="20" t="s">
        <v>3859</v>
      </c>
      <c r="G612" t="s">
        <v>2094</v>
      </c>
      <c r="H612" t="s">
        <v>2094</v>
      </c>
      <c r="J612" s="18">
        <v>2366</v>
      </c>
      <c r="K612" s="18">
        <v>2836.9923993486473</v>
      </c>
    </row>
    <row r="613" spans="1:11" x14ac:dyDescent="0.35">
      <c r="A613" t="s">
        <v>2094</v>
      </c>
      <c r="B613" t="s">
        <v>235</v>
      </c>
      <c r="C613" t="s">
        <v>46</v>
      </c>
      <c r="D613" t="s">
        <v>3860</v>
      </c>
      <c r="E613" s="20" t="s">
        <v>3861</v>
      </c>
      <c r="G613" t="s">
        <v>2094</v>
      </c>
      <c r="H613" t="s">
        <v>2094</v>
      </c>
      <c r="J613" s="18">
        <v>2795</v>
      </c>
      <c r="K613" s="18">
        <v>3351.3921201096655</v>
      </c>
    </row>
    <row r="614" spans="1:11" x14ac:dyDescent="0.35">
      <c r="A614" t="s">
        <v>2094</v>
      </c>
      <c r="B614" t="s">
        <v>235</v>
      </c>
      <c r="C614" t="s">
        <v>46</v>
      </c>
      <c r="D614" t="s">
        <v>3862</v>
      </c>
      <c r="E614" s="20" t="s">
        <v>3863</v>
      </c>
      <c r="G614" t="s">
        <v>2094</v>
      </c>
      <c r="H614" t="s">
        <v>2094</v>
      </c>
      <c r="J614" s="18">
        <v>5070</v>
      </c>
      <c r="K614" s="18">
        <v>6235.1481304365871</v>
      </c>
    </row>
    <row r="615" spans="1:11" x14ac:dyDescent="0.35">
      <c r="A615" t="s">
        <v>2094</v>
      </c>
      <c r="B615" t="s">
        <v>214</v>
      </c>
      <c r="C615" t="s">
        <v>253</v>
      </c>
      <c r="D615" t="s">
        <v>3864</v>
      </c>
      <c r="E615" s="20" t="s">
        <v>3865</v>
      </c>
      <c r="G615" t="s">
        <v>2094</v>
      </c>
      <c r="H615" t="s">
        <v>2094</v>
      </c>
      <c r="J615" s="18">
        <v>382</v>
      </c>
      <c r="K615" s="18">
        <v>575.47169811320748</v>
      </c>
    </row>
    <row r="616" spans="1:11" x14ac:dyDescent="0.35">
      <c r="A616" t="s">
        <v>2094</v>
      </c>
      <c r="B616" t="s">
        <v>214</v>
      </c>
      <c r="C616" t="s">
        <v>253</v>
      </c>
      <c r="D616" t="s">
        <v>3866</v>
      </c>
      <c r="E616" s="20" t="s">
        <v>3867</v>
      </c>
      <c r="G616" t="s">
        <v>2094</v>
      </c>
      <c r="H616" t="s">
        <v>2094</v>
      </c>
      <c r="J616" s="18">
        <v>764</v>
      </c>
      <c r="K616" s="18">
        <v>1150.943396226415</v>
      </c>
    </row>
    <row r="617" spans="1:11" x14ac:dyDescent="0.35">
      <c r="A617" t="s">
        <v>2094</v>
      </c>
      <c r="B617" t="s">
        <v>214</v>
      </c>
      <c r="C617" t="s">
        <v>253</v>
      </c>
      <c r="D617" t="s">
        <v>3868</v>
      </c>
      <c r="E617" s="20" t="s">
        <v>3869</v>
      </c>
      <c r="G617" t="s">
        <v>2094</v>
      </c>
      <c r="H617" t="s">
        <v>2094</v>
      </c>
      <c r="J617" s="18">
        <v>1146</v>
      </c>
      <c r="K617" s="18">
        <v>1726.4150943396226</v>
      </c>
    </row>
    <row r="618" spans="1:11" x14ac:dyDescent="0.35">
      <c r="A618" t="s">
        <v>2094</v>
      </c>
      <c r="B618" t="s">
        <v>214</v>
      </c>
      <c r="C618" t="s">
        <v>253</v>
      </c>
      <c r="D618" t="s">
        <v>3870</v>
      </c>
      <c r="E618" s="20" t="s">
        <v>3871</v>
      </c>
      <c r="G618" t="s">
        <v>2094</v>
      </c>
      <c r="H618" t="s">
        <v>2094</v>
      </c>
      <c r="J618" s="18">
        <v>1528</v>
      </c>
      <c r="K618" s="18">
        <v>2301.8867924528299</v>
      </c>
    </row>
    <row r="619" spans="1:11" x14ac:dyDescent="0.35">
      <c r="A619" t="s">
        <v>2094</v>
      </c>
      <c r="B619" t="s">
        <v>214</v>
      </c>
      <c r="C619" t="s">
        <v>253</v>
      </c>
      <c r="D619" t="s">
        <v>3872</v>
      </c>
      <c r="E619" s="20" t="s">
        <v>3873</v>
      </c>
      <c r="G619" t="s">
        <v>2094</v>
      </c>
      <c r="H619" t="s">
        <v>2094</v>
      </c>
      <c r="J619" s="18">
        <v>1910</v>
      </c>
      <c r="K619" s="18">
        <v>2877.3584905660377</v>
      </c>
    </row>
    <row r="620" spans="1:11" x14ac:dyDescent="0.35">
      <c r="A620" t="s">
        <v>2094</v>
      </c>
      <c r="B620" t="s">
        <v>214</v>
      </c>
      <c r="C620" t="s">
        <v>253</v>
      </c>
      <c r="D620" t="s">
        <v>3874</v>
      </c>
      <c r="E620" s="20" t="s">
        <v>3875</v>
      </c>
      <c r="G620" t="s">
        <v>2094</v>
      </c>
      <c r="H620" t="s">
        <v>2094</v>
      </c>
      <c r="J620" s="18">
        <v>475</v>
      </c>
      <c r="K620" s="18">
        <v>569.55680037641901</v>
      </c>
    </row>
    <row r="621" spans="1:11" x14ac:dyDescent="0.35">
      <c r="A621" t="s">
        <v>2094</v>
      </c>
      <c r="B621" t="s">
        <v>214</v>
      </c>
      <c r="C621" t="s">
        <v>253</v>
      </c>
      <c r="D621" t="s">
        <v>3876</v>
      </c>
      <c r="E621" s="20" t="s">
        <v>3877</v>
      </c>
      <c r="G621" t="s">
        <v>2094</v>
      </c>
      <c r="H621" t="s">
        <v>2094</v>
      </c>
      <c r="J621" s="18">
        <v>950</v>
      </c>
      <c r="K621" s="18">
        <v>1139.113600752838</v>
      </c>
    </row>
    <row r="622" spans="1:11" x14ac:dyDescent="0.35">
      <c r="A622" t="s">
        <v>2094</v>
      </c>
      <c r="B622" t="s">
        <v>214</v>
      </c>
      <c r="C622" t="s">
        <v>253</v>
      </c>
      <c r="D622" t="s">
        <v>3878</v>
      </c>
      <c r="E622" s="20" t="s">
        <v>3879</v>
      </c>
      <c r="G622" t="s">
        <v>2094</v>
      </c>
      <c r="H622" t="s">
        <v>2094</v>
      </c>
      <c r="J622" s="18">
        <v>1425</v>
      </c>
      <c r="K622" s="18">
        <v>1708.6704011292572</v>
      </c>
    </row>
    <row r="623" spans="1:11" x14ac:dyDescent="0.35">
      <c r="A623" t="s">
        <v>2094</v>
      </c>
      <c r="B623" t="s">
        <v>214</v>
      </c>
      <c r="C623" t="s">
        <v>253</v>
      </c>
      <c r="D623" t="s">
        <v>3880</v>
      </c>
      <c r="E623" s="20" t="s">
        <v>3881</v>
      </c>
      <c r="G623" t="s">
        <v>2094</v>
      </c>
      <c r="H623" t="s">
        <v>2094</v>
      </c>
      <c r="J623" s="18">
        <v>1900</v>
      </c>
      <c r="K623" s="18">
        <v>2278.227201505676</v>
      </c>
    </row>
    <row r="624" spans="1:11" x14ac:dyDescent="0.35">
      <c r="A624" t="s">
        <v>2094</v>
      </c>
      <c r="B624" t="s">
        <v>214</v>
      </c>
      <c r="C624" t="s">
        <v>253</v>
      </c>
      <c r="D624" t="s">
        <v>3882</v>
      </c>
      <c r="E624" s="20" t="s">
        <v>3883</v>
      </c>
      <c r="G624" t="s">
        <v>2094</v>
      </c>
      <c r="H624" t="s">
        <v>2094</v>
      </c>
      <c r="J624" s="18">
        <v>2375</v>
      </c>
      <c r="K624" s="18">
        <v>2847.7840018820953</v>
      </c>
    </row>
    <row r="625" spans="1:11" x14ac:dyDescent="0.35">
      <c r="A625" t="s">
        <v>2094</v>
      </c>
      <c r="B625" t="s">
        <v>214</v>
      </c>
      <c r="C625" t="s">
        <v>253</v>
      </c>
      <c r="D625" t="s">
        <v>3884</v>
      </c>
      <c r="E625" s="20" t="s">
        <v>3885</v>
      </c>
      <c r="G625" t="s">
        <v>2094</v>
      </c>
      <c r="H625" t="s">
        <v>2094</v>
      </c>
      <c r="J625" s="18">
        <v>554</v>
      </c>
      <c r="K625" s="18">
        <v>664.2830892811287</v>
      </c>
    </row>
    <row r="626" spans="1:11" x14ac:dyDescent="0.35">
      <c r="A626" t="s">
        <v>2094</v>
      </c>
      <c r="B626" t="s">
        <v>214</v>
      </c>
      <c r="C626" t="s">
        <v>253</v>
      </c>
      <c r="D626" t="s">
        <v>3886</v>
      </c>
      <c r="E626" s="20" t="s">
        <v>3887</v>
      </c>
      <c r="G626" t="s">
        <v>2094</v>
      </c>
      <c r="H626" t="s">
        <v>2094</v>
      </c>
      <c r="J626" s="18">
        <v>1108</v>
      </c>
      <c r="K626" s="18">
        <v>1328.5661785622574</v>
      </c>
    </row>
    <row r="627" spans="1:11" x14ac:dyDescent="0.35">
      <c r="A627" t="s">
        <v>2094</v>
      </c>
      <c r="B627" t="s">
        <v>214</v>
      </c>
      <c r="C627" t="s">
        <v>253</v>
      </c>
      <c r="D627" t="s">
        <v>3888</v>
      </c>
      <c r="E627" s="20" t="s">
        <v>3889</v>
      </c>
      <c r="G627" t="s">
        <v>2094</v>
      </c>
      <c r="H627" t="s">
        <v>2094</v>
      </c>
      <c r="J627" s="18">
        <v>1662</v>
      </c>
      <c r="K627" s="18">
        <v>1992.8492678433863</v>
      </c>
    </row>
    <row r="628" spans="1:11" x14ac:dyDescent="0.35">
      <c r="A628" t="s">
        <v>2094</v>
      </c>
      <c r="B628" t="s">
        <v>214</v>
      </c>
      <c r="C628" t="s">
        <v>253</v>
      </c>
      <c r="D628" t="s">
        <v>3890</v>
      </c>
      <c r="E628" s="20" t="s">
        <v>3891</v>
      </c>
      <c r="G628" t="s">
        <v>2094</v>
      </c>
      <c r="H628" t="s">
        <v>2094</v>
      </c>
      <c r="J628" s="18">
        <v>2216</v>
      </c>
      <c r="K628" s="18">
        <v>2657.1323571245148</v>
      </c>
    </row>
    <row r="629" spans="1:11" x14ac:dyDescent="0.35">
      <c r="A629" t="s">
        <v>2094</v>
      </c>
      <c r="B629" t="s">
        <v>214</v>
      </c>
      <c r="C629" t="s">
        <v>253</v>
      </c>
      <c r="D629" t="s">
        <v>3892</v>
      </c>
      <c r="E629" s="20" t="s">
        <v>3893</v>
      </c>
      <c r="G629" t="s">
        <v>2094</v>
      </c>
      <c r="H629" t="s">
        <v>2094</v>
      </c>
      <c r="J629" s="18">
        <v>2770</v>
      </c>
      <c r="K629" s="18">
        <v>3321.4154464056437</v>
      </c>
    </row>
    <row r="630" spans="1:11" x14ac:dyDescent="0.35">
      <c r="A630" t="s">
        <v>2094</v>
      </c>
      <c r="B630" t="s">
        <v>214</v>
      </c>
      <c r="C630" t="s">
        <v>253</v>
      </c>
      <c r="D630" t="s">
        <v>3894</v>
      </c>
      <c r="E630" s="20" t="s">
        <v>3895</v>
      </c>
      <c r="G630" t="s">
        <v>2094</v>
      </c>
      <c r="H630" t="s">
        <v>2094</v>
      </c>
      <c r="J630" s="18">
        <v>523</v>
      </c>
      <c r="K630" s="18">
        <v>720.75471698113199</v>
      </c>
    </row>
    <row r="631" spans="1:11" x14ac:dyDescent="0.35">
      <c r="A631" t="s">
        <v>2094</v>
      </c>
      <c r="B631" t="s">
        <v>214</v>
      </c>
      <c r="C631" t="s">
        <v>253</v>
      </c>
      <c r="D631" t="s">
        <v>3896</v>
      </c>
      <c r="E631" s="20" t="s">
        <v>3897</v>
      </c>
      <c r="G631" t="s">
        <v>2094</v>
      </c>
      <c r="H631" t="s">
        <v>2094</v>
      </c>
      <c r="J631" s="18">
        <v>1046</v>
      </c>
      <c r="K631" s="18">
        <v>1441.509433962264</v>
      </c>
    </row>
    <row r="632" spans="1:11" x14ac:dyDescent="0.35">
      <c r="A632" t="s">
        <v>2094</v>
      </c>
      <c r="B632" t="s">
        <v>214</v>
      </c>
      <c r="C632" t="s">
        <v>253</v>
      </c>
      <c r="D632" t="s">
        <v>3898</v>
      </c>
      <c r="E632" s="20" t="s">
        <v>3899</v>
      </c>
      <c r="G632" t="s">
        <v>2094</v>
      </c>
      <c r="H632" t="s">
        <v>2094</v>
      </c>
      <c r="J632" s="18">
        <v>1569</v>
      </c>
      <c r="K632" s="18">
        <v>2162.2641509433961</v>
      </c>
    </row>
    <row r="633" spans="1:11" x14ac:dyDescent="0.35">
      <c r="A633" t="s">
        <v>2094</v>
      </c>
      <c r="B633" t="s">
        <v>214</v>
      </c>
      <c r="C633" t="s">
        <v>253</v>
      </c>
      <c r="D633" t="s">
        <v>3900</v>
      </c>
      <c r="E633" s="20" t="s">
        <v>3901</v>
      </c>
      <c r="G633" t="s">
        <v>2094</v>
      </c>
      <c r="H633" t="s">
        <v>2094</v>
      </c>
      <c r="J633" s="18">
        <v>2092</v>
      </c>
      <c r="K633" s="18">
        <v>2883.018867924528</v>
      </c>
    </row>
    <row r="634" spans="1:11" x14ac:dyDescent="0.35">
      <c r="A634" t="s">
        <v>2094</v>
      </c>
      <c r="B634" t="s">
        <v>214</v>
      </c>
      <c r="C634" t="s">
        <v>253</v>
      </c>
      <c r="D634" t="s">
        <v>3902</v>
      </c>
      <c r="E634" s="20" t="s">
        <v>3903</v>
      </c>
      <c r="G634" t="s">
        <v>2094</v>
      </c>
      <c r="H634" t="s">
        <v>2094</v>
      </c>
      <c r="J634" s="18">
        <v>2615</v>
      </c>
      <c r="K634" s="18">
        <v>3603.7735849056603</v>
      </c>
    </row>
    <row r="635" spans="1:11" x14ac:dyDescent="0.35">
      <c r="A635" t="s">
        <v>2094</v>
      </c>
      <c r="B635" t="s">
        <v>214</v>
      </c>
      <c r="C635" t="s">
        <v>253</v>
      </c>
      <c r="D635" t="s">
        <v>3904</v>
      </c>
      <c r="E635" s="20" t="s">
        <v>3905</v>
      </c>
      <c r="G635" t="s">
        <v>2094</v>
      </c>
      <c r="H635" t="s">
        <v>2094</v>
      </c>
      <c r="J635" s="18">
        <v>613</v>
      </c>
      <c r="K635" s="18">
        <v>735.02803922262081</v>
      </c>
    </row>
    <row r="636" spans="1:11" x14ac:dyDescent="0.35">
      <c r="A636" t="s">
        <v>2094</v>
      </c>
      <c r="B636" t="s">
        <v>214</v>
      </c>
      <c r="C636" t="s">
        <v>253</v>
      </c>
      <c r="D636" t="s">
        <v>3906</v>
      </c>
      <c r="E636" s="20" t="s">
        <v>3907</v>
      </c>
      <c r="G636" t="s">
        <v>2094</v>
      </c>
      <c r="H636" t="s">
        <v>2094</v>
      </c>
      <c r="J636" s="18">
        <v>1226</v>
      </c>
      <c r="K636" s="18">
        <v>1470.0560784452416</v>
      </c>
    </row>
    <row r="637" spans="1:11" x14ac:dyDescent="0.35">
      <c r="A637" t="s">
        <v>2094</v>
      </c>
      <c r="B637" t="s">
        <v>214</v>
      </c>
      <c r="C637" t="s">
        <v>253</v>
      </c>
      <c r="D637" t="s">
        <v>3908</v>
      </c>
      <c r="E637" s="20" t="s">
        <v>3909</v>
      </c>
      <c r="G637" t="s">
        <v>2094</v>
      </c>
      <c r="H637" t="s">
        <v>2094</v>
      </c>
      <c r="J637" s="18">
        <v>1839</v>
      </c>
      <c r="K637" s="18">
        <v>2205.0841176678623</v>
      </c>
    </row>
    <row r="638" spans="1:11" x14ac:dyDescent="0.35">
      <c r="A638" t="s">
        <v>2094</v>
      </c>
      <c r="B638" t="s">
        <v>214</v>
      </c>
      <c r="C638" t="s">
        <v>253</v>
      </c>
      <c r="D638" t="s">
        <v>3910</v>
      </c>
      <c r="E638" s="20" t="s">
        <v>3911</v>
      </c>
      <c r="G638" t="s">
        <v>2094</v>
      </c>
      <c r="H638" t="s">
        <v>2094</v>
      </c>
      <c r="J638" s="18">
        <v>2452</v>
      </c>
      <c r="K638" s="18">
        <v>2940.1121568904832</v>
      </c>
    </row>
    <row r="639" spans="1:11" x14ac:dyDescent="0.35">
      <c r="A639" t="s">
        <v>2094</v>
      </c>
      <c r="B639" t="s">
        <v>214</v>
      </c>
      <c r="C639" t="s">
        <v>253</v>
      </c>
      <c r="D639" t="s">
        <v>3912</v>
      </c>
      <c r="E639" s="20" t="s">
        <v>3913</v>
      </c>
      <c r="G639" t="s">
        <v>2094</v>
      </c>
      <c r="H639" t="s">
        <v>2094</v>
      </c>
      <c r="J639" s="18">
        <v>3065</v>
      </c>
      <c r="K639" s="18">
        <v>3675.1401961131041</v>
      </c>
    </row>
    <row r="640" spans="1:11" x14ac:dyDescent="0.35">
      <c r="A640" t="s">
        <v>2094</v>
      </c>
      <c r="B640" t="s">
        <v>214</v>
      </c>
      <c r="C640" t="s">
        <v>253</v>
      </c>
      <c r="D640" t="s">
        <v>3914</v>
      </c>
      <c r="E640" s="20" t="s">
        <v>3915</v>
      </c>
      <c r="G640" t="s">
        <v>2094</v>
      </c>
      <c r="H640" t="s">
        <v>2094</v>
      </c>
      <c r="J640" s="18">
        <v>865</v>
      </c>
      <c r="K640" s="18">
        <v>1037.1929101591631</v>
      </c>
    </row>
    <row r="641" spans="1:11" x14ac:dyDescent="0.35">
      <c r="A641" t="s">
        <v>2094</v>
      </c>
      <c r="B641" t="s">
        <v>214</v>
      </c>
      <c r="C641" t="s">
        <v>253</v>
      </c>
      <c r="D641" t="s">
        <v>3916</v>
      </c>
      <c r="E641" s="20" t="s">
        <v>3917</v>
      </c>
      <c r="G641" t="s">
        <v>2094</v>
      </c>
      <c r="H641" t="s">
        <v>2094</v>
      </c>
      <c r="J641" s="18">
        <v>1730</v>
      </c>
      <c r="K641" s="18">
        <v>2074.3858203183263</v>
      </c>
    </row>
    <row r="642" spans="1:11" x14ac:dyDescent="0.35">
      <c r="A642" t="s">
        <v>2094</v>
      </c>
      <c r="B642" t="s">
        <v>214</v>
      </c>
      <c r="C642" t="s">
        <v>253</v>
      </c>
      <c r="D642" t="s">
        <v>3918</v>
      </c>
      <c r="E642" s="20" t="s">
        <v>3919</v>
      </c>
      <c r="G642" t="s">
        <v>2094</v>
      </c>
      <c r="H642" t="s">
        <v>2094</v>
      </c>
      <c r="J642" s="18">
        <v>2595</v>
      </c>
      <c r="K642" s="18">
        <v>3111.5787304774894</v>
      </c>
    </row>
    <row r="643" spans="1:11" x14ac:dyDescent="0.35">
      <c r="A643" t="s">
        <v>2094</v>
      </c>
      <c r="B643" t="s">
        <v>214</v>
      </c>
      <c r="C643" t="s">
        <v>253</v>
      </c>
      <c r="D643" t="s">
        <v>3920</v>
      </c>
      <c r="E643" s="20" t="s">
        <v>3921</v>
      </c>
      <c r="G643" t="s">
        <v>2094</v>
      </c>
      <c r="H643" t="s">
        <v>2094</v>
      </c>
      <c r="J643" s="18">
        <v>3460</v>
      </c>
      <c r="K643" s="18">
        <v>4148.7716406366526</v>
      </c>
    </row>
    <row r="644" spans="1:11" x14ac:dyDescent="0.35">
      <c r="A644" t="s">
        <v>2094</v>
      </c>
      <c r="B644" t="s">
        <v>214</v>
      </c>
      <c r="C644" t="s">
        <v>253</v>
      </c>
      <c r="D644" t="s">
        <v>3922</v>
      </c>
      <c r="E644" s="20" t="s">
        <v>3923</v>
      </c>
      <c r="G644" t="s">
        <v>2094</v>
      </c>
      <c r="H644" t="s">
        <v>2094</v>
      </c>
      <c r="J644" s="18">
        <v>4325</v>
      </c>
      <c r="K644" s="18">
        <v>5185.9645507958157</v>
      </c>
    </row>
    <row r="645" spans="1:11" x14ac:dyDescent="0.35">
      <c r="A645" t="s">
        <v>2094</v>
      </c>
      <c r="B645" t="s">
        <v>214</v>
      </c>
      <c r="C645" t="s">
        <v>253</v>
      </c>
      <c r="D645" t="s">
        <v>3924</v>
      </c>
      <c r="E645" s="20" t="s">
        <v>3925</v>
      </c>
      <c r="G645" t="s">
        <v>2094</v>
      </c>
      <c r="H645" t="s">
        <v>2094</v>
      </c>
      <c r="J645" s="18">
        <v>1483</v>
      </c>
      <c r="K645" s="18">
        <v>2043.3962264150941</v>
      </c>
    </row>
    <row r="646" spans="1:11" x14ac:dyDescent="0.35">
      <c r="A646" t="s">
        <v>2094</v>
      </c>
      <c r="B646" t="s">
        <v>214</v>
      </c>
      <c r="C646" t="s">
        <v>253</v>
      </c>
      <c r="D646" t="s">
        <v>3926</v>
      </c>
      <c r="E646" s="20" t="s">
        <v>3927</v>
      </c>
      <c r="G646" t="s">
        <v>2094</v>
      </c>
      <c r="H646" t="s">
        <v>2094</v>
      </c>
      <c r="J646" s="18">
        <v>2966</v>
      </c>
      <c r="K646" s="18">
        <v>4086.7924528301883</v>
      </c>
    </row>
    <row r="647" spans="1:11" x14ac:dyDescent="0.35">
      <c r="A647" t="s">
        <v>2094</v>
      </c>
      <c r="B647" t="s">
        <v>214</v>
      </c>
      <c r="C647" t="s">
        <v>253</v>
      </c>
      <c r="D647" t="s">
        <v>3928</v>
      </c>
      <c r="E647" s="20" t="s">
        <v>3929</v>
      </c>
      <c r="G647" t="s">
        <v>2094</v>
      </c>
      <c r="H647" t="s">
        <v>2094</v>
      </c>
      <c r="J647" s="18">
        <v>4449</v>
      </c>
      <c r="K647" s="18">
        <v>6130.1886792452824</v>
      </c>
    </row>
    <row r="648" spans="1:11" x14ac:dyDescent="0.35">
      <c r="A648" t="s">
        <v>2094</v>
      </c>
      <c r="B648" t="s">
        <v>214</v>
      </c>
      <c r="C648" t="s">
        <v>253</v>
      </c>
      <c r="D648" t="s">
        <v>3930</v>
      </c>
      <c r="E648" s="20" t="s">
        <v>3931</v>
      </c>
      <c r="G648" t="s">
        <v>2094</v>
      </c>
      <c r="H648" t="s">
        <v>2094</v>
      </c>
      <c r="J648" s="18">
        <v>5932</v>
      </c>
      <c r="K648" s="18">
        <v>8173.5849056603765</v>
      </c>
    </row>
    <row r="649" spans="1:11" x14ac:dyDescent="0.35">
      <c r="A649" t="s">
        <v>2094</v>
      </c>
      <c r="B649" t="s">
        <v>214</v>
      </c>
      <c r="C649" t="s">
        <v>253</v>
      </c>
      <c r="D649" t="s">
        <v>3932</v>
      </c>
      <c r="E649" s="20" t="s">
        <v>3933</v>
      </c>
      <c r="G649" t="s">
        <v>2094</v>
      </c>
      <c r="H649" t="s">
        <v>2094</v>
      </c>
      <c r="J649" s="18">
        <v>7415</v>
      </c>
      <c r="K649" s="18">
        <v>10216.981132075471</v>
      </c>
    </row>
    <row r="650" spans="1:11" x14ac:dyDescent="0.35">
      <c r="A650" t="s">
        <v>2094</v>
      </c>
      <c r="B650" t="s">
        <v>214</v>
      </c>
      <c r="C650" t="s">
        <v>253</v>
      </c>
      <c r="D650" t="s">
        <v>3934</v>
      </c>
      <c r="E650" s="20" t="s">
        <v>3935</v>
      </c>
      <c r="G650" t="s">
        <v>2094</v>
      </c>
      <c r="H650" t="s">
        <v>2094</v>
      </c>
      <c r="J650" s="18">
        <v>2891</v>
      </c>
      <c r="K650" s="18">
        <v>3466.5025471331105</v>
      </c>
    </row>
    <row r="651" spans="1:11" x14ac:dyDescent="0.35">
      <c r="A651" t="s">
        <v>2094</v>
      </c>
      <c r="B651" t="s">
        <v>214</v>
      </c>
      <c r="C651" t="s">
        <v>253</v>
      </c>
      <c r="D651" t="s">
        <v>3936</v>
      </c>
      <c r="E651" s="20" t="s">
        <v>3937</v>
      </c>
      <c r="G651" t="s">
        <v>2094</v>
      </c>
      <c r="H651" t="s">
        <v>2094</v>
      </c>
      <c r="J651" s="18">
        <v>7921.34</v>
      </c>
      <c r="K651" s="18">
        <v>9498.2169791447232</v>
      </c>
    </row>
    <row r="652" spans="1:11" x14ac:dyDescent="0.35">
      <c r="A652" t="s">
        <v>2094</v>
      </c>
      <c r="B652" t="s">
        <v>214</v>
      </c>
      <c r="C652" t="s">
        <v>253</v>
      </c>
      <c r="D652" t="s">
        <v>3938</v>
      </c>
      <c r="E652" s="20" t="s">
        <v>3939</v>
      </c>
      <c r="G652" t="s">
        <v>2094</v>
      </c>
      <c r="H652" t="s">
        <v>2094</v>
      </c>
      <c r="J652" s="18">
        <v>8673</v>
      </c>
      <c r="K652" s="18">
        <v>10399.507641399332</v>
      </c>
    </row>
    <row r="653" spans="1:11" x14ac:dyDescent="0.35">
      <c r="A653" t="s">
        <v>2094</v>
      </c>
      <c r="B653" t="s">
        <v>214</v>
      </c>
      <c r="C653" t="s">
        <v>253</v>
      </c>
      <c r="D653" t="s">
        <v>3940</v>
      </c>
      <c r="E653" s="20" t="s">
        <v>3941</v>
      </c>
      <c r="G653" t="s">
        <v>2094</v>
      </c>
      <c r="H653" t="s">
        <v>2094</v>
      </c>
      <c r="J653" s="18">
        <v>11564</v>
      </c>
      <c r="K653" s="18">
        <v>13866.010188532442</v>
      </c>
    </row>
    <row r="654" spans="1:11" x14ac:dyDescent="0.35">
      <c r="A654" t="s">
        <v>2094</v>
      </c>
      <c r="B654" t="s">
        <v>214</v>
      </c>
      <c r="C654" t="s">
        <v>253</v>
      </c>
      <c r="D654" t="s">
        <v>3942</v>
      </c>
      <c r="E654" s="20" t="s">
        <v>3943</v>
      </c>
      <c r="G654" t="s">
        <v>2094</v>
      </c>
      <c r="H654" t="s">
        <v>2094</v>
      </c>
      <c r="J654" s="18">
        <v>14455</v>
      </c>
      <c r="K654" s="18">
        <v>17332.512735665554</v>
      </c>
    </row>
    <row r="655" spans="1:11" x14ac:dyDescent="0.35">
      <c r="A655" t="s">
        <v>2094</v>
      </c>
      <c r="B655" t="s">
        <v>214</v>
      </c>
      <c r="C655" t="s">
        <v>253</v>
      </c>
      <c r="D655" t="s">
        <v>3944</v>
      </c>
      <c r="E655" s="20" t="s">
        <v>3945</v>
      </c>
      <c r="G655" t="s">
        <v>2094</v>
      </c>
      <c r="H655" t="s">
        <v>2094</v>
      </c>
      <c r="J655" s="18">
        <v>3923</v>
      </c>
      <c r="K655" s="18">
        <v>4703.9396376351406</v>
      </c>
    </row>
    <row r="656" spans="1:11" x14ac:dyDescent="0.35">
      <c r="A656" t="s">
        <v>2094</v>
      </c>
      <c r="B656" t="s">
        <v>214</v>
      </c>
      <c r="C656" t="s">
        <v>253</v>
      </c>
      <c r="D656" t="s">
        <v>3946</v>
      </c>
      <c r="E656" s="20" t="s">
        <v>3947</v>
      </c>
      <c r="G656" t="s">
        <v>2094</v>
      </c>
      <c r="H656" t="s">
        <v>2094</v>
      </c>
      <c r="J656" s="18">
        <v>7846</v>
      </c>
      <c r="K656" s="18">
        <v>9407.8792752702811</v>
      </c>
    </row>
    <row r="657" spans="1:11" x14ac:dyDescent="0.35">
      <c r="A657" t="s">
        <v>2094</v>
      </c>
      <c r="B657" t="s">
        <v>214</v>
      </c>
      <c r="C657" t="s">
        <v>253</v>
      </c>
      <c r="D657" t="s">
        <v>3948</v>
      </c>
      <c r="E657" s="20" t="s">
        <v>3949</v>
      </c>
      <c r="G657" t="s">
        <v>2094</v>
      </c>
      <c r="H657" t="s">
        <v>2094</v>
      </c>
      <c r="J657" s="18">
        <v>11769</v>
      </c>
      <c r="K657" s="18">
        <v>14111.818912905423</v>
      </c>
    </row>
    <row r="658" spans="1:11" x14ac:dyDescent="0.35">
      <c r="A658" t="s">
        <v>2094</v>
      </c>
      <c r="B658" t="s">
        <v>214</v>
      </c>
      <c r="C658" t="s">
        <v>253</v>
      </c>
      <c r="D658" t="s">
        <v>3950</v>
      </c>
      <c r="E658" s="20" t="s">
        <v>3951</v>
      </c>
      <c r="G658" t="s">
        <v>2094</v>
      </c>
      <c r="H658" t="s">
        <v>2094</v>
      </c>
      <c r="J658" s="18">
        <v>15692</v>
      </c>
      <c r="K658" s="18">
        <v>18815.758550540562</v>
      </c>
    </row>
    <row r="659" spans="1:11" x14ac:dyDescent="0.35">
      <c r="A659" t="s">
        <v>2094</v>
      </c>
      <c r="B659" t="s">
        <v>214</v>
      </c>
      <c r="C659" t="s">
        <v>253</v>
      </c>
      <c r="D659" t="s">
        <v>3952</v>
      </c>
      <c r="E659" s="20" t="s">
        <v>3953</v>
      </c>
      <c r="G659" t="s">
        <v>2094</v>
      </c>
      <c r="H659" t="s">
        <v>2094</v>
      </c>
      <c r="J659" s="18">
        <v>19615</v>
      </c>
      <c r="K659" s="18">
        <v>23519.698188175706</v>
      </c>
    </row>
    <row r="660" spans="1:11" x14ac:dyDescent="0.35">
      <c r="A660" t="s">
        <v>2094</v>
      </c>
      <c r="B660" t="s">
        <v>214</v>
      </c>
      <c r="C660" t="s">
        <v>253</v>
      </c>
      <c r="D660" t="s">
        <v>3954</v>
      </c>
      <c r="E660" s="20" t="s">
        <v>3955</v>
      </c>
      <c r="G660" t="s">
        <v>2094</v>
      </c>
      <c r="H660" t="s">
        <v>2094</v>
      </c>
      <c r="J660" s="18">
        <v>1483</v>
      </c>
      <c r="K660" s="18">
        <v>2043.3962264150941</v>
      </c>
    </row>
    <row r="661" spans="1:11" x14ac:dyDescent="0.35">
      <c r="A661" t="s">
        <v>2094</v>
      </c>
      <c r="B661" t="s">
        <v>214</v>
      </c>
      <c r="C661" t="s">
        <v>253</v>
      </c>
      <c r="D661" t="s">
        <v>3956</v>
      </c>
      <c r="E661" s="20" t="s">
        <v>3957</v>
      </c>
      <c r="G661" t="s">
        <v>2094</v>
      </c>
      <c r="H661" t="s">
        <v>2094</v>
      </c>
      <c r="J661" s="18">
        <v>2966</v>
      </c>
      <c r="K661" s="18">
        <v>4086.7924528301883</v>
      </c>
    </row>
    <row r="662" spans="1:11" x14ac:dyDescent="0.35">
      <c r="A662" t="s">
        <v>2094</v>
      </c>
      <c r="B662" t="s">
        <v>214</v>
      </c>
      <c r="C662" t="s">
        <v>253</v>
      </c>
      <c r="D662" t="s">
        <v>3958</v>
      </c>
      <c r="E662" s="20" t="s">
        <v>3959</v>
      </c>
      <c r="G662" t="s">
        <v>2094</v>
      </c>
      <c r="H662" t="s">
        <v>2094</v>
      </c>
      <c r="J662" s="18">
        <v>4449</v>
      </c>
      <c r="K662" s="18">
        <v>6130.1886792452824</v>
      </c>
    </row>
    <row r="663" spans="1:11" x14ac:dyDescent="0.35">
      <c r="A663" t="s">
        <v>2094</v>
      </c>
      <c r="B663" t="s">
        <v>214</v>
      </c>
      <c r="C663" t="s">
        <v>253</v>
      </c>
      <c r="D663" t="s">
        <v>3960</v>
      </c>
      <c r="E663" s="20" t="s">
        <v>3961</v>
      </c>
      <c r="G663" t="s">
        <v>2094</v>
      </c>
      <c r="H663" t="s">
        <v>2094</v>
      </c>
      <c r="J663" s="18">
        <v>5932</v>
      </c>
      <c r="K663" s="18">
        <v>8173.5849056603765</v>
      </c>
    </row>
    <row r="664" spans="1:11" x14ac:dyDescent="0.35">
      <c r="A664" t="s">
        <v>2094</v>
      </c>
      <c r="B664" t="s">
        <v>214</v>
      </c>
      <c r="C664" t="s">
        <v>253</v>
      </c>
      <c r="D664" t="s">
        <v>3962</v>
      </c>
      <c r="E664" s="20" t="s">
        <v>3963</v>
      </c>
      <c r="G664" t="s">
        <v>2094</v>
      </c>
      <c r="H664" t="s">
        <v>2094</v>
      </c>
      <c r="J664" s="18">
        <v>7415</v>
      </c>
      <c r="K664" s="18">
        <v>10216.981132075471</v>
      </c>
    </row>
    <row r="665" spans="1:11" x14ac:dyDescent="0.35">
      <c r="A665" t="s">
        <v>2094</v>
      </c>
      <c r="B665" t="s">
        <v>214</v>
      </c>
      <c r="C665" t="s">
        <v>253</v>
      </c>
      <c r="D665" t="s">
        <v>3964</v>
      </c>
      <c r="E665" s="20" t="s">
        <v>3965</v>
      </c>
      <c r="G665" t="s">
        <v>2094</v>
      </c>
      <c r="H665" t="s">
        <v>2094</v>
      </c>
      <c r="J665" s="18">
        <v>4144</v>
      </c>
      <c r="K665" s="18">
        <v>4968.9334331786959</v>
      </c>
    </row>
    <row r="666" spans="1:11" x14ac:dyDescent="0.35">
      <c r="A666" t="s">
        <v>2094</v>
      </c>
      <c r="B666" t="s">
        <v>214</v>
      </c>
      <c r="C666" t="s">
        <v>253</v>
      </c>
      <c r="D666" t="s">
        <v>3966</v>
      </c>
      <c r="E666" s="20" t="s">
        <v>3967</v>
      </c>
      <c r="G666" t="s">
        <v>2094</v>
      </c>
      <c r="H666" t="s">
        <v>2094</v>
      </c>
      <c r="J666" s="18">
        <v>8288</v>
      </c>
      <c r="K666" s="18">
        <v>9937.8668663573917</v>
      </c>
    </row>
    <row r="667" spans="1:11" x14ac:dyDescent="0.35">
      <c r="A667" t="s">
        <v>2094</v>
      </c>
      <c r="B667" t="s">
        <v>214</v>
      </c>
      <c r="C667" t="s">
        <v>253</v>
      </c>
      <c r="D667" t="s">
        <v>3968</v>
      </c>
      <c r="E667" s="20" t="s">
        <v>3969</v>
      </c>
      <c r="G667" t="s">
        <v>2094</v>
      </c>
      <c r="H667" t="s">
        <v>2094</v>
      </c>
      <c r="J667" s="18">
        <v>12432</v>
      </c>
      <c r="K667" s="18">
        <v>14906.800299536088</v>
      </c>
    </row>
    <row r="668" spans="1:11" x14ac:dyDescent="0.35">
      <c r="A668" t="s">
        <v>2094</v>
      </c>
      <c r="B668" t="s">
        <v>214</v>
      </c>
      <c r="C668" t="s">
        <v>253</v>
      </c>
      <c r="D668" t="s">
        <v>3970</v>
      </c>
      <c r="E668" s="20" t="s">
        <v>3971</v>
      </c>
      <c r="G668" t="s">
        <v>2094</v>
      </c>
      <c r="H668" t="s">
        <v>2094</v>
      </c>
      <c r="J668" s="18">
        <v>16576</v>
      </c>
      <c r="K668" s="18">
        <v>19875.733732714783</v>
      </c>
    </row>
    <row r="669" spans="1:11" x14ac:dyDescent="0.35">
      <c r="A669" t="s">
        <v>2094</v>
      </c>
      <c r="B669" t="s">
        <v>214</v>
      </c>
      <c r="C669" t="s">
        <v>253</v>
      </c>
      <c r="D669" t="s">
        <v>3972</v>
      </c>
      <c r="E669" s="20" t="s">
        <v>3973</v>
      </c>
      <c r="G669" t="s">
        <v>2094</v>
      </c>
      <c r="H669" t="s">
        <v>2094</v>
      </c>
      <c r="J669" s="18">
        <v>20720</v>
      </c>
      <c r="K669" s="18">
        <v>24844.667165893479</v>
      </c>
    </row>
    <row r="670" spans="1:11" x14ac:dyDescent="0.35">
      <c r="A670" t="s">
        <v>2094</v>
      </c>
      <c r="B670" t="s">
        <v>214</v>
      </c>
      <c r="C670" t="s">
        <v>253</v>
      </c>
      <c r="D670" t="s">
        <v>3974</v>
      </c>
      <c r="E670" s="20" t="s">
        <v>3975</v>
      </c>
      <c r="G670" t="s">
        <v>2094</v>
      </c>
      <c r="H670" t="s">
        <v>2094</v>
      </c>
      <c r="J670" s="18">
        <v>5739</v>
      </c>
      <c r="K670" s="18">
        <v>6881.4452154953033</v>
      </c>
    </row>
    <row r="671" spans="1:11" x14ac:dyDescent="0.35">
      <c r="A671" t="s">
        <v>2094</v>
      </c>
      <c r="B671" t="s">
        <v>214</v>
      </c>
      <c r="C671" t="s">
        <v>253</v>
      </c>
      <c r="D671" t="s">
        <v>3976</v>
      </c>
      <c r="E671" s="20" t="s">
        <v>3977</v>
      </c>
      <c r="G671" t="s">
        <v>2094</v>
      </c>
      <c r="H671" t="s">
        <v>2094</v>
      </c>
      <c r="J671" s="18">
        <v>11478</v>
      </c>
      <c r="K671" s="18">
        <v>13762.890430990607</v>
      </c>
    </row>
    <row r="672" spans="1:11" x14ac:dyDescent="0.35">
      <c r="A672" t="s">
        <v>2094</v>
      </c>
      <c r="B672" t="s">
        <v>214</v>
      </c>
      <c r="C672" t="s">
        <v>253</v>
      </c>
      <c r="D672" t="s">
        <v>3978</v>
      </c>
      <c r="E672" s="20" t="s">
        <v>3979</v>
      </c>
      <c r="G672" t="s">
        <v>2094</v>
      </c>
      <c r="H672" t="s">
        <v>2094</v>
      </c>
      <c r="J672" s="18">
        <v>17217</v>
      </c>
      <c r="K672" s="18">
        <v>20644.33564648591</v>
      </c>
    </row>
    <row r="673" spans="1:11" x14ac:dyDescent="0.35">
      <c r="A673" t="s">
        <v>2094</v>
      </c>
      <c r="B673" t="s">
        <v>214</v>
      </c>
      <c r="C673" t="s">
        <v>253</v>
      </c>
      <c r="D673" t="s">
        <v>3980</v>
      </c>
      <c r="E673" s="20" t="s">
        <v>3981</v>
      </c>
      <c r="G673" t="s">
        <v>2094</v>
      </c>
      <c r="H673" t="s">
        <v>2094</v>
      </c>
      <c r="J673" s="18">
        <v>22956</v>
      </c>
      <c r="K673" s="18">
        <v>27525.780861981213</v>
      </c>
    </row>
    <row r="674" spans="1:11" x14ac:dyDescent="0.35">
      <c r="A674" t="s">
        <v>2094</v>
      </c>
      <c r="B674" t="s">
        <v>214</v>
      </c>
      <c r="C674" t="s">
        <v>253</v>
      </c>
      <c r="D674" t="s">
        <v>3982</v>
      </c>
      <c r="E674" s="20" t="s">
        <v>3983</v>
      </c>
      <c r="G674" t="s">
        <v>2094</v>
      </c>
      <c r="H674" t="s">
        <v>2094</v>
      </c>
      <c r="J674" s="18">
        <v>28695</v>
      </c>
      <c r="K674" s="18">
        <v>34407.226077476516</v>
      </c>
    </row>
    <row r="675" spans="1:11" x14ac:dyDescent="0.35">
      <c r="A675" t="s">
        <v>2094</v>
      </c>
      <c r="B675" t="s">
        <v>214</v>
      </c>
      <c r="C675" t="s">
        <v>253</v>
      </c>
      <c r="D675" t="s">
        <v>3984</v>
      </c>
      <c r="E675" s="20" t="s">
        <v>3985</v>
      </c>
      <c r="G675" t="s">
        <v>2094</v>
      </c>
      <c r="H675" t="s">
        <v>2094</v>
      </c>
      <c r="J675" s="18">
        <v>840</v>
      </c>
      <c r="K675" s="18">
        <v>1156.6037735849056</v>
      </c>
    </row>
    <row r="676" spans="1:11" x14ac:dyDescent="0.35">
      <c r="A676" t="s">
        <v>2094</v>
      </c>
      <c r="B676" t="s">
        <v>214</v>
      </c>
      <c r="C676" t="s">
        <v>253</v>
      </c>
      <c r="D676" t="s">
        <v>3986</v>
      </c>
      <c r="E676" s="20" t="s">
        <v>3987</v>
      </c>
      <c r="G676" t="s">
        <v>2094</v>
      </c>
      <c r="H676" t="s">
        <v>2094</v>
      </c>
      <c r="J676" s="18">
        <v>1680</v>
      </c>
      <c r="K676" s="18">
        <v>2313.2075471698113</v>
      </c>
    </row>
    <row r="677" spans="1:11" x14ac:dyDescent="0.35">
      <c r="A677" t="s">
        <v>2094</v>
      </c>
      <c r="B677" t="s">
        <v>214</v>
      </c>
      <c r="C677" t="s">
        <v>253</v>
      </c>
      <c r="D677" t="s">
        <v>3988</v>
      </c>
      <c r="E677" s="20" t="s">
        <v>3989</v>
      </c>
      <c r="G677" t="s">
        <v>2094</v>
      </c>
      <c r="H677" t="s">
        <v>2094</v>
      </c>
      <c r="J677" s="18">
        <v>2520</v>
      </c>
      <c r="K677" s="18">
        <v>3469.8113207547167</v>
      </c>
    </row>
    <row r="678" spans="1:11" x14ac:dyDescent="0.35">
      <c r="A678" t="s">
        <v>2094</v>
      </c>
      <c r="B678" t="s">
        <v>214</v>
      </c>
      <c r="C678" t="s">
        <v>253</v>
      </c>
      <c r="D678" t="s">
        <v>3990</v>
      </c>
      <c r="E678" s="20" t="s">
        <v>3991</v>
      </c>
      <c r="G678" t="s">
        <v>2094</v>
      </c>
      <c r="H678" t="s">
        <v>2094</v>
      </c>
      <c r="J678" s="18">
        <v>3360</v>
      </c>
      <c r="K678" s="18">
        <v>4626.4150943396226</v>
      </c>
    </row>
    <row r="679" spans="1:11" x14ac:dyDescent="0.35">
      <c r="A679" t="s">
        <v>2094</v>
      </c>
      <c r="B679" t="s">
        <v>214</v>
      </c>
      <c r="C679" t="s">
        <v>253</v>
      </c>
      <c r="D679" t="s">
        <v>3992</v>
      </c>
      <c r="E679" s="20" t="s">
        <v>3993</v>
      </c>
      <c r="G679" t="s">
        <v>2094</v>
      </c>
      <c r="H679" t="s">
        <v>2094</v>
      </c>
      <c r="J679" s="18">
        <v>4200</v>
      </c>
      <c r="K679" s="18">
        <v>5783.0188679245284</v>
      </c>
    </row>
    <row r="680" spans="1:11" x14ac:dyDescent="0.35">
      <c r="A680" t="s">
        <v>2094</v>
      </c>
      <c r="B680" t="s">
        <v>214</v>
      </c>
      <c r="C680" t="s">
        <v>253</v>
      </c>
      <c r="D680" t="s">
        <v>3994</v>
      </c>
      <c r="E680" s="20" t="s">
        <v>3995</v>
      </c>
      <c r="G680" t="s">
        <v>2094</v>
      </c>
      <c r="H680" t="s">
        <v>2094</v>
      </c>
      <c r="J680" s="18">
        <v>2177</v>
      </c>
      <c r="K680" s="18">
        <v>2610.3687461462405</v>
      </c>
    </row>
    <row r="681" spans="1:11" x14ac:dyDescent="0.35">
      <c r="A681" t="s">
        <v>2094</v>
      </c>
      <c r="B681" t="s">
        <v>214</v>
      </c>
      <c r="C681" t="s">
        <v>253</v>
      </c>
      <c r="D681" t="s">
        <v>3996</v>
      </c>
      <c r="E681" s="20" t="s">
        <v>3997</v>
      </c>
      <c r="G681" t="s">
        <v>2094</v>
      </c>
      <c r="H681" t="s">
        <v>2094</v>
      </c>
      <c r="J681" s="18">
        <v>4354</v>
      </c>
      <c r="K681" s="18">
        <v>5220.737492292481</v>
      </c>
    </row>
    <row r="682" spans="1:11" x14ac:dyDescent="0.35">
      <c r="A682" t="s">
        <v>2094</v>
      </c>
      <c r="B682" t="s">
        <v>214</v>
      </c>
      <c r="C682" t="s">
        <v>253</v>
      </c>
      <c r="D682" t="s">
        <v>3998</v>
      </c>
      <c r="E682" s="20" t="s">
        <v>3999</v>
      </c>
      <c r="G682" t="s">
        <v>2094</v>
      </c>
      <c r="H682" t="s">
        <v>2094</v>
      </c>
      <c r="J682" s="18">
        <v>6531</v>
      </c>
      <c r="K682" s="18">
        <v>7831.1062384387214</v>
      </c>
    </row>
    <row r="683" spans="1:11" x14ac:dyDescent="0.35">
      <c r="A683" t="s">
        <v>2094</v>
      </c>
      <c r="B683" t="s">
        <v>214</v>
      </c>
      <c r="C683" t="s">
        <v>253</v>
      </c>
      <c r="D683" t="s">
        <v>4000</v>
      </c>
      <c r="E683" s="20" t="s">
        <v>4001</v>
      </c>
      <c r="G683" t="s">
        <v>2094</v>
      </c>
      <c r="H683" t="s">
        <v>2094</v>
      </c>
      <c r="J683" s="18">
        <v>8708</v>
      </c>
      <c r="K683" s="18">
        <v>10441.474984584962</v>
      </c>
    </row>
    <row r="684" spans="1:11" x14ac:dyDescent="0.35">
      <c r="A684" t="s">
        <v>2094</v>
      </c>
      <c r="B684" t="s">
        <v>214</v>
      </c>
      <c r="C684" t="s">
        <v>253</v>
      </c>
      <c r="D684" t="s">
        <v>4002</v>
      </c>
      <c r="E684" s="20" t="s">
        <v>4003</v>
      </c>
      <c r="G684" t="s">
        <v>2094</v>
      </c>
      <c r="H684" t="s">
        <v>2094</v>
      </c>
      <c r="J684" s="18">
        <v>10885</v>
      </c>
      <c r="K684" s="18">
        <v>13051.843730731203</v>
      </c>
    </row>
    <row r="685" spans="1:11" x14ac:dyDescent="0.35">
      <c r="A685" t="s">
        <v>2094</v>
      </c>
      <c r="B685" t="s">
        <v>214</v>
      </c>
      <c r="C685" t="s">
        <v>253</v>
      </c>
      <c r="D685" t="s">
        <v>4004</v>
      </c>
      <c r="E685" s="20" t="s">
        <v>4005</v>
      </c>
      <c r="G685" t="s">
        <v>2094</v>
      </c>
      <c r="H685" t="s">
        <v>2094</v>
      </c>
      <c r="J685" s="18">
        <v>2553</v>
      </c>
      <c r="K685" s="18">
        <v>3061.2179186547323</v>
      </c>
    </row>
    <row r="686" spans="1:11" x14ac:dyDescent="0.35">
      <c r="A686" t="s">
        <v>2094</v>
      </c>
      <c r="B686" t="s">
        <v>214</v>
      </c>
      <c r="C686" t="s">
        <v>253</v>
      </c>
      <c r="D686" t="s">
        <v>4006</v>
      </c>
      <c r="E686" s="20" t="s">
        <v>4007</v>
      </c>
      <c r="G686" t="s">
        <v>2094</v>
      </c>
      <c r="H686" t="s">
        <v>2094</v>
      </c>
      <c r="J686" s="18">
        <v>5106</v>
      </c>
      <c r="K686" s="18">
        <v>6122.4358373094647</v>
      </c>
    </row>
    <row r="687" spans="1:11" x14ac:dyDescent="0.35">
      <c r="A687" t="s">
        <v>2094</v>
      </c>
      <c r="B687" t="s">
        <v>214</v>
      </c>
      <c r="C687" t="s">
        <v>253</v>
      </c>
      <c r="D687" t="s">
        <v>4008</v>
      </c>
      <c r="E687" s="20" t="s">
        <v>4009</v>
      </c>
      <c r="G687" t="s">
        <v>2094</v>
      </c>
      <c r="H687" t="s">
        <v>2094</v>
      </c>
      <c r="J687" s="18">
        <v>7659</v>
      </c>
      <c r="K687" s="18">
        <v>9183.6537559641965</v>
      </c>
    </row>
    <row r="688" spans="1:11" x14ac:dyDescent="0.35">
      <c r="A688" t="s">
        <v>2094</v>
      </c>
      <c r="B688" t="s">
        <v>214</v>
      </c>
      <c r="C688" t="s">
        <v>253</v>
      </c>
      <c r="D688" t="s">
        <v>4010</v>
      </c>
      <c r="E688" s="20" t="s">
        <v>4011</v>
      </c>
      <c r="G688" t="s">
        <v>2094</v>
      </c>
      <c r="H688" t="s">
        <v>2094</v>
      </c>
      <c r="J688" s="18">
        <v>10212</v>
      </c>
      <c r="K688" s="18">
        <v>12244.871674618929</v>
      </c>
    </row>
    <row r="689" spans="1:11" x14ac:dyDescent="0.35">
      <c r="A689" t="s">
        <v>2094</v>
      </c>
      <c r="B689" t="s">
        <v>214</v>
      </c>
      <c r="C689" t="s">
        <v>253</v>
      </c>
      <c r="D689" t="s">
        <v>4012</v>
      </c>
      <c r="E689" s="20" t="s">
        <v>4013</v>
      </c>
      <c r="G689" t="s">
        <v>2094</v>
      </c>
      <c r="H689" t="s">
        <v>2094</v>
      </c>
      <c r="J689" s="18">
        <v>12765</v>
      </c>
      <c r="K689" s="18">
        <v>15306.089593273662</v>
      </c>
    </row>
    <row r="690" spans="1:11" x14ac:dyDescent="0.35">
      <c r="A690" t="s">
        <v>2094</v>
      </c>
      <c r="B690" t="s">
        <v>214</v>
      </c>
      <c r="C690" t="s">
        <v>253</v>
      </c>
      <c r="D690" t="s">
        <v>4014</v>
      </c>
      <c r="E690" s="20" t="s">
        <v>4015</v>
      </c>
      <c r="G690" t="s">
        <v>2094</v>
      </c>
      <c r="H690" t="s">
        <v>2094</v>
      </c>
      <c r="J690" s="18">
        <v>2317.5</v>
      </c>
      <c r="K690" s="18">
        <v>2552.8301886792451</v>
      </c>
    </row>
    <row r="691" spans="1:11" x14ac:dyDescent="0.35">
      <c r="A691" t="s">
        <v>2094</v>
      </c>
      <c r="B691" t="s">
        <v>214</v>
      </c>
      <c r="C691" t="s">
        <v>253</v>
      </c>
      <c r="D691" t="s">
        <v>4016</v>
      </c>
      <c r="E691" s="20" t="s">
        <v>4017</v>
      </c>
      <c r="G691" t="s">
        <v>2094</v>
      </c>
      <c r="H691" t="s">
        <v>2094</v>
      </c>
      <c r="J691" s="18">
        <v>3708</v>
      </c>
      <c r="K691" s="18">
        <v>5105.6603773584902</v>
      </c>
    </row>
    <row r="692" spans="1:11" x14ac:dyDescent="0.35">
      <c r="A692" t="s">
        <v>2094</v>
      </c>
      <c r="B692" t="s">
        <v>214</v>
      </c>
      <c r="C692" t="s">
        <v>253</v>
      </c>
      <c r="D692" t="s">
        <v>4018</v>
      </c>
      <c r="E692" s="20" t="s">
        <v>4019</v>
      </c>
      <c r="G692" t="s">
        <v>2094</v>
      </c>
      <c r="H692" t="s">
        <v>2094</v>
      </c>
      <c r="J692" s="18">
        <v>5562</v>
      </c>
      <c r="K692" s="18">
        <v>7658.4905660377353</v>
      </c>
    </row>
    <row r="693" spans="1:11" x14ac:dyDescent="0.35">
      <c r="A693" t="s">
        <v>2094</v>
      </c>
      <c r="B693" t="s">
        <v>214</v>
      </c>
      <c r="C693" t="s">
        <v>253</v>
      </c>
      <c r="D693" t="s">
        <v>4020</v>
      </c>
      <c r="E693" s="20" t="s">
        <v>4021</v>
      </c>
      <c r="G693" t="s">
        <v>2094</v>
      </c>
      <c r="H693" t="s">
        <v>2094</v>
      </c>
      <c r="J693" s="18">
        <v>7416</v>
      </c>
      <c r="K693" s="18">
        <v>10211.32075471698</v>
      </c>
    </row>
    <row r="694" spans="1:11" x14ac:dyDescent="0.35">
      <c r="A694" t="s">
        <v>2094</v>
      </c>
      <c r="B694" t="s">
        <v>214</v>
      </c>
      <c r="C694" t="s">
        <v>253</v>
      </c>
      <c r="D694" t="s">
        <v>4022</v>
      </c>
      <c r="E694" s="20" t="s">
        <v>4023</v>
      </c>
      <c r="G694" t="s">
        <v>2094</v>
      </c>
      <c r="H694" t="s">
        <v>2094</v>
      </c>
      <c r="J694" s="18">
        <v>9270</v>
      </c>
      <c r="K694" s="18">
        <v>12764.150943396226</v>
      </c>
    </row>
    <row r="695" spans="1:11" x14ac:dyDescent="0.35">
      <c r="A695" t="s">
        <v>2094</v>
      </c>
      <c r="B695" t="s">
        <v>214</v>
      </c>
      <c r="C695" t="s">
        <v>253</v>
      </c>
      <c r="D695" t="s">
        <v>4024</v>
      </c>
      <c r="E695" s="20" t="s">
        <v>4025</v>
      </c>
      <c r="G695" t="s">
        <v>2094</v>
      </c>
      <c r="H695" t="s">
        <v>2094</v>
      </c>
      <c r="J695" s="18">
        <v>5181</v>
      </c>
      <c r="K695" s="18">
        <v>6212.3658584215309</v>
      </c>
    </row>
    <row r="696" spans="1:11" x14ac:dyDescent="0.35">
      <c r="A696" t="s">
        <v>2094</v>
      </c>
      <c r="B696" t="s">
        <v>214</v>
      </c>
      <c r="C696" t="s">
        <v>253</v>
      </c>
      <c r="D696" t="s">
        <v>4026</v>
      </c>
      <c r="E696" s="20" t="s">
        <v>4027</v>
      </c>
      <c r="G696" t="s">
        <v>2094</v>
      </c>
      <c r="H696" t="s">
        <v>2094</v>
      </c>
      <c r="J696" s="18">
        <v>10362</v>
      </c>
      <c r="K696" s="18">
        <v>12424.731716843062</v>
      </c>
    </row>
    <row r="697" spans="1:11" x14ac:dyDescent="0.35">
      <c r="A697" t="s">
        <v>2094</v>
      </c>
      <c r="B697" t="s">
        <v>214</v>
      </c>
      <c r="C697" t="s">
        <v>253</v>
      </c>
      <c r="D697" t="s">
        <v>4028</v>
      </c>
      <c r="E697" s="20" t="s">
        <v>4029</v>
      </c>
      <c r="G697" t="s">
        <v>2094</v>
      </c>
      <c r="H697" t="s">
        <v>2094</v>
      </c>
      <c r="J697" s="18">
        <v>15543</v>
      </c>
      <c r="K697" s="18">
        <v>18637.097575264594</v>
      </c>
    </row>
    <row r="698" spans="1:11" x14ac:dyDescent="0.35">
      <c r="A698" t="s">
        <v>2094</v>
      </c>
      <c r="B698" t="s">
        <v>214</v>
      </c>
      <c r="C698" t="s">
        <v>253</v>
      </c>
      <c r="D698" t="s">
        <v>4030</v>
      </c>
      <c r="E698" s="20" t="s">
        <v>4031</v>
      </c>
      <c r="G698" t="s">
        <v>2094</v>
      </c>
      <c r="H698" t="s">
        <v>2094</v>
      </c>
      <c r="J698" s="18">
        <v>20724</v>
      </c>
      <c r="K698" s="18">
        <v>24849.463433686124</v>
      </c>
    </row>
    <row r="699" spans="1:11" x14ac:dyDescent="0.35">
      <c r="A699" t="s">
        <v>2094</v>
      </c>
      <c r="B699" t="s">
        <v>214</v>
      </c>
      <c r="C699" t="s">
        <v>253</v>
      </c>
      <c r="D699" t="s">
        <v>4032</v>
      </c>
      <c r="E699" s="20" t="s">
        <v>4033</v>
      </c>
      <c r="G699" t="s">
        <v>2094</v>
      </c>
      <c r="H699" t="s">
        <v>2094</v>
      </c>
      <c r="J699" s="18">
        <v>25905</v>
      </c>
      <c r="K699" s="18">
        <v>31061.829292107654</v>
      </c>
    </row>
    <row r="700" spans="1:11" x14ac:dyDescent="0.35">
      <c r="A700" t="s">
        <v>2094</v>
      </c>
      <c r="B700" t="s">
        <v>214</v>
      </c>
      <c r="C700" t="s">
        <v>253</v>
      </c>
      <c r="D700" t="s">
        <v>4034</v>
      </c>
      <c r="E700" s="20" t="s">
        <v>4035</v>
      </c>
      <c r="G700" t="s">
        <v>2094</v>
      </c>
      <c r="H700" t="s">
        <v>2094</v>
      </c>
      <c r="J700" s="18">
        <v>7174</v>
      </c>
      <c r="K700" s="18">
        <v>8602.1062861061691</v>
      </c>
    </row>
    <row r="701" spans="1:11" x14ac:dyDescent="0.35">
      <c r="A701" t="s">
        <v>2094</v>
      </c>
      <c r="B701" t="s">
        <v>214</v>
      </c>
      <c r="C701" t="s">
        <v>253</v>
      </c>
      <c r="D701" t="s">
        <v>4036</v>
      </c>
      <c r="E701" s="20" t="s">
        <v>4037</v>
      </c>
      <c r="G701" t="s">
        <v>2094</v>
      </c>
      <c r="H701" t="s">
        <v>2094</v>
      </c>
      <c r="J701" s="18">
        <v>14348</v>
      </c>
      <c r="K701" s="18">
        <v>17204.212572212338</v>
      </c>
    </row>
    <row r="702" spans="1:11" x14ac:dyDescent="0.35">
      <c r="A702" t="s">
        <v>2094</v>
      </c>
      <c r="B702" t="s">
        <v>214</v>
      </c>
      <c r="C702" t="s">
        <v>253</v>
      </c>
      <c r="D702" t="s">
        <v>4038</v>
      </c>
      <c r="E702" s="20" t="s">
        <v>4039</v>
      </c>
      <c r="G702" t="s">
        <v>2094</v>
      </c>
      <c r="H702" t="s">
        <v>2094</v>
      </c>
      <c r="J702" s="18">
        <v>21522</v>
      </c>
      <c r="K702" s="18">
        <v>25806.318858318507</v>
      </c>
    </row>
    <row r="703" spans="1:11" x14ac:dyDescent="0.35">
      <c r="A703" t="s">
        <v>2094</v>
      </c>
      <c r="B703" t="s">
        <v>214</v>
      </c>
      <c r="C703" t="s">
        <v>253</v>
      </c>
      <c r="D703" t="s">
        <v>4040</v>
      </c>
      <c r="E703" s="20" t="s">
        <v>4041</v>
      </c>
      <c r="G703" t="s">
        <v>2094</v>
      </c>
      <c r="H703" t="s">
        <v>2094</v>
      </c>
      <c r="J703" s="18">
        <v>28696</v>
      </c>
      <c r="K703" s="18">
        <v>34408.425144424677</v>
      </c>
    </row>
    <row r="704" spans="1:11" x14ac:dyDescent="0.35">
      <c r="A704" t="s">
        <v>2094</v>
      </c>
      <c r="B704" t="s">
        <v>214</v>
      </c>
      <c r="C704" t="s">
        <v>253</v>
      </c>
      <c r="D704" t="s">
        <v>4042</v>
      </c>
      <c r="E704" s="20" t="s">
        <v>4043</v>
      </c>
      <c r="G704" t="s">
        <v>2094</v>
      </c>
      <c r="H704" t="s">
        <v>2094</v>
      </c>
      <c r="J704" s="18">
        <v>35870</v>
      </c>
      <c r="K704" s="18">
        <v>43010.531430530842</v>
      </c>
    </row>
    <row r="705" spans="1:12" x14ac:dyDescent="0.35">
      <c r="A705" t="s">
        <v>2094</v>
      </c>
      <c r="B705" t="s">
        <v>214</v>
      </c>
      <c r="C705" t="s">
        <v>253</v>
      </c>
      <c r="D705" t="s">
        <v>4044</v>
      </c>
      <c r="E705" t="s">
        <v>4044</v>
      </c>
      <c r="G705" t="s">
        <v>2094</v>
      </c>
      <c r="H705" t="s">
        <v>2094</v>
      </c>
      <c r="J705" s="18">
        <v>99</v>
      </c>
      <c r="K705" s="18">
        <v>99</v>
      </c>
    </row>
    <row r="706" spans="1:12" x14ac:dyDescent="0.35">
      <c r="A706" t="s">
        <v>2094</v>
      </c>
      <c r="B706" t="s">
        <v>214</v>
      </c>
      <c r="C706" t="s">
        <v>253</v>
      </c>
      <c r="D706" t="s">
        <v>4045</v>
      </c>
      <c r="E706" t="s">
        <v>4045</v>
      </c>
      <c r="G706" t="s">
        <v>2094</v>
      </c>
      <c r="H706" t="s">
        <v>2094</v>
      </c>
      <c r="J706" s="18">
        <v>198</v>
      </c>
      <c r="K706" s="18">
        <v>198</v>
      </c>
    </row>
    <row r="707" spans="1:12" x14ac:dyDescent="0.35">
      <c r="A707" t="s">
        <v>2094</v>
      </c>
      <c r="B707" t="s">
        <v>214</v>
      </c>
      <c r="C707" t="s">
        <v>253</v>
      </c>
      <c r="D707" t="s">
        <v>4046</v>
      </c>
      <c r="E707" t="s">
        <v>4046</v>
      </c>
      <c r="G707" t="s">
        <v>2094</v>
      </c>
      <c r="H707" t="s">
        <v>2094</v>
      </c>
      <c r="J707" s="18">
        <v>297</v>
      </c>
      <c r="K707" s="18">
        <v>297</v>
      </c>
    </row>
    <row r="708" spans="1:12" x14ac:dyDescent="0.35">
      <c r="A708" t="s">
        <v>2094</v>
      </c>
      <c r="B708" t="s">
        <v>214</v>
      </c>
      <c r="C708" t="s">
        <v>253</v>
      </c>
      <c r="D708" t="s">
        <v>4047</v>
      </c>
      <c r="E708" t="s">
        <v>4047</v>
      </c>
      <c r="G708" t="s">
        <v>2094</v>
      </c>
      <c r="H708" t="s">
        <v>2094</v>
      </c>
      <c r="J708" s="18">
        <v>396</v>
      </c>
      <c r="K708" s="18">
        <v>396</v>
      </c>
    </row>
    <row r="709" spans="1:12" x14ac:dyDescent="0.35">
      <c r="A709" t="s">
        <v>2094</v>
      </c>
      <c r="B709" t="s">
        <v>214</v>
      </c>
      <c r="C709" t="s">
        <v>253</v>
      </c>
      <c r="D709" t="s">
        <v>4048</v>
      </c>
      <c r="E709" t="s">
        <v>4048</v>
      </c>
      <c r="G709" t="s">
        <v>2094</v>
      </c>
      <c r="H709" t="s">
        <v>2094</v>
      </c>
      <c r="J709" s="18">
        <v>495</v>
      </c>
      <c r="K709" s="18">
        <v>495</v>
      </c>
    </row>
    <row r="710" spans="1:12" x14ac:dyDescent="0.35">
      <c r="A710" t="s">
        <v>2094</v>
      </c>
      <c r="B710" t="s">
        <v>214</v>
      </c>
      <c r="C710" t="s">
        <v>237</v>
      </c>
      <c r="D710" t="s">
        <v>4049</v>
      </c>
      <c r="E710" s="20" t="s">
        <v>4050</v>
      </c>
      <c r="F710" t="s">
        <v>4051</v>
      </c>
      <c r="G710" t="s">
        <v>2094</v>
      </c>
      <c r="H710" t="s">
        <v>2094</v>
      </c>
      <c r="J710" s="18">
        <v>65760</v>
      </c>
      <c r="K710" s="18">
        <v>90566.037735849051</v>
      </c>
      <c r="L710" t="s">
        <v>2242</v>
      </c>
    </row>
    <row r="711" spans="1:12" x14ac:dyDescent="0.35">
      <c r="A711" t="s">
        <v>2094</v>
      </c>
      <c r="B711" t="s">
        <v>214</v>
      </c>
      <c r="C711" t="s">
        <v>237</v>
      </c>
      <c r="D711" t="s">
        <v>4052</v>
      </c>
      <c r="E711" s="20" t="s">
        <v>4053</v>
      </c>
      <c r="F711" t="s">
        <v>4051</v>
      </c>
      <c r="G711" t="s">
        <v>2094</v>
      </c>
      <c r="H711" t="s">
        <v>2094</v>
      </c>
      <c r="J711" s="18">
        <v>2740</v>
      </c>
      <c r="K711" s="18">
        <v>3773.584905660377</v>
      </c>
      <c r="L711" t="s">
        <v>2242</v>
      </c>
    </row>
    <row r="712" spans="1:12" x14ac:dyDescent="0.35">
      <c r="A712" t="s">
        <v>2094</v>
      </c>
      <c r="B712" t="s">
        <v>214</v>
      </c>
      <c r="C712" t="s">
        <v>237</v>
      </c>
      <c r="D712" t="s">
        <v>4054</v>
      </c>
      <c r="E712" s="20" t="s">
        <v>4055</v>
      </c>
      <c r="F712" t="s">
        <v>4056</v>
      </c>
      <c r="G712" t="s">
        <v>2094</v>
      </c>
      <c r="H712" t="s">
        <v>2094</v>
      </c>
      <c r="J712" s="18">
        <v>274</v>
      </c>
      <c r="K712" s="18">
        <v>377.35849056603774</v>
      </c>
      <c r="L712" t="s">
        <v>2242</v>
      </c>
    </row>
    <row r="713" spans="1:12" x14ac:dyDescent="0.35">
      <c r="A713" t="s">
        <v>2094</v>
      </c>
      <c r="B713" t="s">
        <v>214</v>
      </c>
      <c r="C713" t="s">
        <v>237</v>
      </c>
      <c r="D713" t="s">
        <v>238</v>
      </c>
      <c r="E713" s="20" t="s">
        <v>238</v>
      </c>
      <c r="F713" t="s">
        <v>239</v>
      </c>
      <c r="G713" t="s">
        <v>2094</v>
      </c>
      <c r="H713" t="s">
        <v>2094</v>
      </c>
      <c r="J713" s="18" t="s">
        <v>2096</v>
      </c>
      <c r="K713" s="18" t="s">
        <v>240</v>
      </c>
      <c r="L713" t="s">
        <v>236</v>
      </c>
    </row>
    <row r="714" spans="1:12" x14ac:dyDescent="0.35">
      <c r="A714" t="s">
        <v>2094</v>
      </c>
      <c r="B714" t="s">
        <v>214</v>
      </c>
      <c r="C714" t="s">
        <v>237</v>
      </c>
      <c r="D714" t="s">
        <v>241</v>
      </c>
      <c r="E714" s="20" t="s">
        <v>241</v>
      </c>
      <c r="F714" t="s">
        <v>239</v>
      </c>
      <c r="G714" t="s">
        <v>2094</v>
      </c>
      <c r="H714" t="s">
        <v>2094</v>
      </c>
      <c r="J714" s="18" t="s">
        <v>2096</v>
      </c>
      <c r="K714" s="18" t="s">
        <v>240</v>
      </c>
      <c r="L714" t="s">
        <v>236</v>
      </c>
    </row>
    <row r="715" spans="1:12" x14ac:dyDescent="0.35">
      <c r="A715" t="s">
        <v>2094</v>
      </c>
      <c r="B715" t="s">
        <v>214</v>
      </c>
      <c r="C715" t="s">
        <v>237</v>
      </c>
      <c r="D715" t="s">
        <v>242</v>
      </c>
      <c r="E715" s="20" t="s">
        <v>242</v>
      </c>
      <c r="F715" t="s">
        <v>239</v>
      </c>
      <c r="G715" t="s">
        <v>2094</v>
      </c>
      <c r="H715" t="s">
        <v>2094</v>
      </c>
      <c r="J715" s="18" t="s">
        <v>4057</v>
      </c>
      <c r="K715" s="18" t="s">
        <v>4058</v>
      </c>
      <c r="L715" t="s">
        <v>236</v>
      </c>
    </row>
    <row r="716" spans="1:12" x14ac:dyDescent="0.35">
      <c r="A716" t="s">
        <v>2094</v>
      </c>
      <c r="B716" t="s">
        <v>214</v>
      </c>
      <c r="C716" t="s">
        <v>243</v>
      </c>
      <c r="D716" t="s">
        <v>244</v>
      </c>
      <c r="E716" s="20" t="s">
        <v>244</v>
      </c>
      <c r="F716" t="s">
        <v>245</v>
      </c>
      <c r="G716" t="s">
        <v>2094</v>
      </c>
      <c r="H716" t="s">
        <v>2094</v>
      </c>
      <c r="J716" s="18" t="s">
        <v>2096</v>
      </c>
      <c r="K716" s="18" t="s">
        <v>240</v>
      </c>
      <c r="L716" t="s">
        <v>236</v>
      </c>
    </row>
    <row r="717" spans="1:12" x14ac:dyDescent="0.35">
      <c r="A717" t="s">
        <v>2094</v>
      </c>
      <c r="B717" t="s">
        <v>214</v>
      </c>
      <c r="C717" t="s">
        <v>243</v>
      </c>
      <c r="D717" t="s">
        <v>246</v>
      </c>
      <c r="E717" s="20" t="s">
        <v>246</v>
      </c>
      <c r="F717" t="s">
        <v>245</v>
      </c>
      <c r="G717" t="s">
        <v>2094</v>
      </c>
      <c r="H717" t="s">
        <v>2094</v>
      </c>
      <c r="J717" s="18" t="s">
        <v>4057</v>
      </c>
      <c r="K717" s="18" t="s">
        <v>4058</v>
      </c>
      <c r="L717" t="s">
        <v>236</v>
      </c>
    </row>
    <row r="718" spans="1:12" x14ac:dyDescent="0.35">
      <c r="A718" t="s">
        <v>2094</v>
      </c>
      <c r="B718" t="s">
        <v>214</v>
      </c>
      <c r="C718" t="s">
        <v>243</v>
      </c>
      <c r="D718" t="s">
        <v>244</v>
      </c>
      <c r="E718" s="20" t="s">
        <v>244</v>
      </c>
      <c r="F718" t="s">
        <v>247</v>
      </c>
      <c r="G718" t="s">
        <v>2094</v>
      </c>
      <c r="H718" t="s">
        <v>2094</v>
      </c>
      <c r="J718" s="18" t="s">
        <v>2096</v>
      </c>
      <c r="K718" s="18" t="s">
        <v>240</v>
      </c>
      <c r="L718" t="s">
        <v>236</v>
      </c>
    </row>
    <row r="719" spans="1:12" x14ac:dyDescent="0.35">
      <c r="A719" t="s">
        <v>2094</v>
      </c>
      <c r="B719" t="s">
        <v>214</v>
      </c>
      <c r="C719" t="s">
        <v>243</v>
      </c>
      <c r="D719" t="s">
        <v>246</v>
      </c>
      <c r="E719" s="20" t="s">
        <v>246</v>
      </c>
      <c r="F719" t="s">
        <v>247</v>
      </c>
      <c r="G719" t="s">
        <v>2094</v>
      </c>
      <c r="H719" t="s">
        <v>2094</v>
      </c>
      <c r="J719" s="18" t="s">
        <v>4057</v>
      </c>
      <c r="K719" s="18" t="s">
        <v>4058</v>
      </c>
      <c r="L719" t="s">
        <v>236</v>
      </c>
    </row>
    <row r="720" spans="1:12" x14ac:dyDescent="0.35">
      <c r="A720" t="s">
        <v>2094</v>
      </c>
      <c r="B720" t="s">
        <v>214</v>
      </c>
      <c r="C720" t="s">
        <v>243</v>
      </c>
      <c r="D720" t="s">
        <v>248</v>
      </c>
      <c r="E720" s="20" t="s">
        <v>248</v>
      </c>
      <c r="F720" t="s">
        <v>245</v>
      </c>
      <c r="G720" t="s">
        <v>2094</v>
      </c>
      <c r="H720" t="s">
        <v>2094</v>
      </c>
      <c r="J720" s="18" t="s">
        <v>2096</v>
      </c>
      <c r="K720" s="18" t="s">
        <v>240</v>
      </c>
      <c r="L720" t="s">
        <v>236</v>
      </c>
    </row>
    <row r="721" spans="1:12" x14ac:dyDescent="0.35">
      <c r="A721" t="s">
        <v>2094</v>
      </c>
      <c r="B721" t="s">
        <v>214</v>
      </c>
      <c r="C721" t="s">
        <v>243</v>
      </c>
      <c r="D721" t="s">
        <v>249</v>
      </c>
      <c r="E721" s="20" t="s">
        <v>249</v>
      </c>
      <c r="F721" t="s">
        <v>245</v>
      </c>
      <c r="G721" t="s">
        <v>2094</v>
      </c>
      <c r="H721" t="s">
        <v>2094</v>
      </c>
      <c r="J721" s="18" t="s">
        <v>2096</v>
      </c>
      <c r="K721" s="18" t="s">
        <v>240</v>
      </c>
      <c r="L721" t="s">
        <v>236</v>
      </c>
    </row>
    <row r="722" spans="1:12" x14ac:dyDescent="0.35">
      <c r="A722" t="s">
        <v>2094</v>
      </c>
      <c r="B722" t="s">
        <v>214</v>
      </c>
      <c r="C722" t="s">
        <v>243</v>
      </c>
      <c r="D722" t="s">
        <v>250</v>
      </c>
      <c r="E722" s="20" t="s">
        <v>250</v>
      </c>
      <c r="F722" t="s">
        <v>245</v>
      </c>
      <c r="G722" t="s">
        <v>2094</v>
      </c>
      <c r="H722" t="s">
        <v>2094</v>
      </c>
      <c r="J722" s="18" t="s">
        <v>2096</v>
      </c>
      <c r="K722" s="18" t="s">
        <v>240</v>
      </c>
      <c r="L722" t="s">
        <v>236</v>
      </c>
    </row>
    <row r="723" spans="1:12" x14ac:dyDescent="0.35">
      <c r="A723" t="s">
        <v>2094</v>
      </c>
      <c r="B723" t="s">
        <v>214</v>
      </c>
      <c r="C723" t="s">
        <v>237</v>
      </c>
      <c r="D723" t="s">
        <v>248</v>
      </c>
      <c r="E723" s="20" t="s">
        <v>248</v>
      </c>
      <c r="F723" t="s">
        <v>247</v>
      </c>
      <c r="G723" t="s">
        <v>2094</v>
      </c>
      <c r="H723" t="s">
        <v>2094</v>
      </c>
      <c r="J723" s="18" t="s">
        <v>4057</v>
      </c>
      <c r="K723" s="18" t="s">
        <v>4058</v>
      </c>
      <c r="L723" t="s">
        <v>236</v>
      </c>
    </row>
    <row r="724" spans="1:12" x14ac:dyDescent="0.35">
      <c r="A724" t="s">
        <v>2094</v>
      </c>
      <c r="B724" t="s">
        <v>214</v>
      </c>
      <c r="C724" t="s">
        <v>243</v>
      </c>
      <c r="D724" t="s">
        <v>249</v>
      </c>
      <c r="E724" s="20" t="s">
        <v>249</v>
      </c>
      <c r="F724" t="s">
        <v>247</v>
      </c>
      <c r="G724" t="s">
        <v>2094</v>
      </c>
      <c r="H724" t="s">
        <v>2094</v>
      </c>
      <c r="J724" s="18" t="s">
        <v>4057</v>
      </c>
      <c r="K724" s="18" t="s">
        <v>4058</v>
      </c>
      <c r="L724" t="s">
        <v>236</v>
      </c>
    </row>
    <row r="725" spans="1:12" x14ac:dyDescent="0.35">
      <c r="A725" t="s">
        <v>2094</v>
      </c>
      <c r="B725" t="s">
        <v>214</v>
      </c>
      <c r="C725" t="s">
        <v>243</v>
      </c>
      <c r="D725" t="s">
        <v>250</v>
      </c>
      <c r="E725" s="20" t="s">
        <v>250</v>
      </c>
      <c r="F725" t="s">
        <v>247</v>
      </c>
      <c r="G725" t="s">
        <v>2094</v>
      </c>
      <c r="H725" t="s">
        <v>2094</v>
      </c>
      <c r="J725" s="18" t="s">
        <v>4057</v>
      </c>
      <c r="K725" s="18" t="s">
        <v>4058</v>
      </c>
      <c r="L725" t="s">
        <v>236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08"/>
  <sheetViews>
    <sheetView tabSelected="1" topLeftCell="K1" zoomScaleNormal="100" workbookViewId="0">
      <pane ySplit="1" topLeftCell="A2" activePane="bottomLeft" state="frozen"/>
      <selection pane="bottomLeft" activeCell="K2" sqref="K2"/>
    </sheetView>
  </sheetViews>
  <sheetFormatPr defaultColWidth="9.1796875" defaultRowHeight="14.5" x14ac:dyDescent="0.35"/>
  <cols>
    <col min="1" max="1" width="19.453125" style="16" customWidth="1"/>
    <col min="2" max="2" width="13.1796875" style="16" customWidth="1"/>
    <col min="3" max="3" width="23.1796875" style="16" customWidth="1"/>
    <col min="4" max="4" width="24.7265625" style="16" customWidth="1"/>
    <col min="5" max="5" width="78.26953125" style="16" customWidth="1"/>
    <col min="6" max="6" width="23.453125" style="16" customWidth="1"/>
    <col min="7" max="9" width="0" style="16" hidden="1" customWidth="1"/>
    <col min="10" max="10" width="15.453125" style="16" customWidth="1"/>
    <col min="11" max="13" width="13.1796875" style="16" customWidth="1"/>
    <col min="14" max="14" width="17.453125" style="16" customWidth="1"/>
    <col min="15" max="15" width="13.1796875" style="16" customWidth="1"/>
    <col min="16" max="16" width="45" style="16" customWidth="1"/>
    <col min="17" max="16384" width="9.1796875" style="16"/>
  </cols>
  <sheetData>
    <row r="1" spans="1:16" ht="43.5" x14ac:dyDescent="0.35">
      <c r="A1" s="55" t="s">
        <v>0</v>
      </c>
      <c r="B1" s="56" t="s">
        <v>1</v>
      </c>
      <c r="C1" s="56" t="s">
        <v>2</v>
      </c>
      <c r="D1" s="56" t="s">
        <v>3</v>
      </c>
      <c r="E1" s="56" t="s">
        <v>4</v>
      </c>
      <c r="F1" s="56" t="s">
        <v>5</v>
      </c>
      <c r="G1" s="56" t="s">
        <v>6</v>
      </c>
      <c r="H1" s="56" t="s">
        <v>7</v>
      </c>
      <c r="I1" s="56" t="s">
        <v>8</v>
      </c>
      <c r="J1" s="57" t="s">
        <v>4272</v>
      </c>
      <c r="K1" s="58" t="s">
        <v>4273</v>
      </c>
      <c r="L1" s="59" t="s">
        <v>4274</v>
      </c>
      <c r="M1" s="59" t="s">
        <v>4275</v>
      </c>
      <c r="N1" s="60" t="s">
        <v>4276</v>
      </c>
      <c r="O1" s="58" t="s">
        <v>4277</v>
      </c>
      <c r="P1" s="56" t="s">
        <v>11</v>
      </c>
    </row>
    <row r="2" spans="1:16" ht="42" customHeight="1" x14ac:dyDescent="0.35">
      <c r="A2" s="61" t="s">
        <v>51</v>
      </c>
      <c r="B2" s="62"/>
      <c r="C2" s="63" t="s">
        <v>55</v>
      </c>
      <c r="D2" s="64"/>
      <c r="E2" s="64"/>
      <c r="F2" s="64"/>
      <c r="G2" s="64"/>
      <c r="H2" s="64"/>
      <c r="I2" s="64"/>
      <c r="J2" s="65"/>
      <c r="K2" s="66"/>
      <c r="L2" s="67"/>
      <c r="M2" s="67"/>
      <c r="N2" s="68"/>
      <c r="O2" s="69"/>
      <c r="P2" s="64"/>
    </row>
    <row r="3" spans="1:16" ht="32.15" customHeight="1" x14ac:dyDescent="0.35">
      <c r="A3" s="70" t="s">
        <v>51</v>
      </c>
      <c r="B3" s="71">
        <v>3</v>
      </c>
      <c r="C3" s="72" t="s">
        <v>52</v>
      </c>
      <c r="D3" s="73" t="s">
        <v>53</v>
      </c>
      <c r="E3" s="74" t="s">
        <v>64</v>
      </c>
      <c r="F3" s="72" t="s">
        <v>53</v>
      </c>
      <c r="G3" s="72" t="s">
        <v>54</v>
      </c>
      <c r="H3" s="72" t="s">
        <v>55</v>
      </c>
      <c r="I3" s="72" t="s">
        <v>56</v>
      </c>
      <c r="J3" s="75">
        <f t="shared" ref="J3:J8" si="0">0.95*K3</f>
        <v>4897.25</v>
      </c>
      <c r="K3" s="76">
        <v>5155</v>
      </c>
      <c r="L3" s="76">
        <v>374</v>
      </c>
      <c r="M3" s="76">
        <v>6385</v>
      </c>
      <c r="N3" s="77">
        <v>6193.45</v>
      </c>
      <c r="O3" s="78">
        <f>N3-J3</f>
        <v>1296.1999999999998</v>
      </c>
      <c r="P3" s="79" t="s">
        <v>4278</v>
      </c>
    </row>
    <row r="4" spans="1:16" ht="32.15" customHeight="1" x14ac:dyDescent="0.35">
      <c r="A4" s="80" t="s">
        <v>51</v>
      </c>
      <c r="B4" s="81">
        <v>3</v>
      </c>
      <c r="C4" s="82" t="s">
        <v>52</v>
      </c>
      <c r="D4" s="83" t="s">
        <v>57</v>
      </c>
      <c r="E4" s="84" t="s">
        <v>65</v>
      </c>
      <c r="F4" s="82" t="s">
        <v>57</v>
      </c>
      <c r="G4" s="82" t="s">
        <v>54</v>
      </c>
      <c r="H4" s="82" t="s">
        <v>55</v>
      </c>
      <c r="I4" s="82" t="s">
        <v>56</v>
      </c>
      <c r="J4" s="75">
        <f t="shared" si="0"/>
        <v>4897.25</v>
      </c>
      <c r="K4" s="85">
        <v>5155</v>
      </c>
      <c r="L4" s="85">
        <v>374</v>
      </c>
      <c r="M4" s="85">
        <v>6385</v>
      </c>
      <c r="N4" s="77">
        <v>6193.45</v>
      </c>
      <c r="O4" s="86">
        <f t="shared" ref="O4:O60" si="1">N4-J4</f>
        <v>1296.1999999999998</v>
      </c>
      <c r="P4" s="87" t="s">
        <v>4278</v>
      </c>
    </row>
    <row r="5" spans="1:16" ht="32.15" customHeight="1" x14ac:dyDescent="0.35">
      <c r="A5" s="70" t="s">
        <v>51</v>
      </c>
      <c r="B5" s="71">
        <v>3</v>
      </c>
      <c r="C5" s="72" t="s">
        <v>52</v>
      </c>
      <c r="D5" s="73" t="s">
        <v>58</v>
      </c>
      <c r="E5" s="74" t="s">
        <v>66</v>
      </c>
      <c r="F5" s="72" t="s">
        <v>58</v>
      </c>
      <c r="G5" s="72" t="s">
        <v>54</v>
      </c>
      <c r="H5" s="72" t="s">
        <v>55</v>
      </c>
      <c r="I5" s="72" t="s">
        <v>56</v>
      </c>
      <c r="J5" s="75">
        <f t="shared" si="0"/>
        <v>6977.75</v>
      </c>
      <c r="K5" s="76">
        <v>7345</v>
      </c>
      <c r="L5" s="76">
        <v>374</v>
      </c>
      <c r="M5" s="76">
        <v>9190</v>
      </c>
      <c r="N5" s="77">
        <v>8914.2999999999993</v>
      </c>
      <c r="O5" s="78">
        <f t="shared" si="1"/>
        <v>1936.5499999999993</v>
      </c>
      <c r="P5" s="79" t="s">
        <v>4278</v>
      </c>
    </row>
    <row r="6" spans="1:16" ht="32.15" customHeight="1" x14ac:dyDescent="0.35">
      <c r="A6" s="80" t="s">
        <v>51</v>
      </c>
      <c r="B6" s="81">
        <v>3</v>
      </c>
      <c r="C6" s="82" t="s">
        <v>52</v>
      </c>
      <c r="D6" s="83" t="s">
        <v>59</v>
      </c>
      <c r="E6" s="84" t="s">
        <v>67</v>
      </c>
      <c r="F6" s="82" t="s">
        <v>59</v>
      </c>
      <c r="G6" s="82" t="s">
        <v>54</v>
      </c>
      <c r="H6" s="82" t="s">
        <v>55</v>
      </c>
      <c r="I6" s="82" t="s">
        <v>56</v>
      </c>
      <c r="J6" s="75">
        <f t="shared" si="0"/>
        <v>6977.75</v>
      </c>
      <c r="K6" s="85">
        <v>7345</v>
      </c>
      <c r="L6" s="85">
        <v>374</v>
      </c>
      <c r="M6" s="85">
        <v>9190</v>
      </c>
      <c r="N6" s="77">
        <v>8914.2999999999993</v>
      </c>
      <c r="O6" s="86">
        <f t="shared" si="1"/>
        <v>1936.5499999999993</v>
      </c>
      <c r="P6" s="87" t="s">
        <v>4278</v>
      </c>
    </row>
    <row r="7" spans="1:16" ht="32.15" customHeight="1" x14ac:dyDescent="0.35">
      <c r="A7" s="70" t="s">
        <v>51</v>
      </c>
      <c r="B7" s="71">
        <v>3</v>
      </c>
      <c r="C7" s="72" t="s">
        <v>52</v>
      </c>
      <c r="D7" s="73" t="s">
        <v>60</v>
      </c>
      <c r="E7" s="74" t="s">
        <v>68</v>
      </c>
      <c r="F7" s="72" t="s">
        <v>60</v>
      </c>
      <c r="G7" s="72" t="s">
        <v>54</v>
      </c>
      <c r="H7" s="72" t="s">
        <v>55</v>
      </c>
      <c r="I7" s="72" t="s">
        <v>56</v>
      </c>
      <c r="J7" s="75">
        <f t="shared" si="0"/>
        <v>7958.15</v>
      </c>
      <c r="K7" s="76">
        <v>8377</v>
      </c>
      <c r="L7" s="76">
        <v>374</v>
      </c>
      <c r="M7" s="76">
        <v>10465</v>
      </c>
      <c r="N7" s="77">
        <v>10151.049999999999</v>
      </c>
      <c r="O7" s="78">
        <f t="shared" si="1"/>
        <v>2192.8999999999996</v>
      </c>
      <c r="P7" s="79" t="s">
        <v>4278</v>
      </c>
    </row>
    <row r="8" spans="1:16" ht="32.15" customHeight="1" x14ac:dyDescent="0.35">
      <c r="A8" s="80" t="s">
        <v>51</v>
      </c>
      <c r="B8" s="81">
        <v>3</v>
      </c>
      <c r="C8" s="82" t="s">
        <v>52</v>
      </c>
      <c r="D8" s="83" t="s">
        <v>61</v>
      </c>
      <c r="E8" s="84" t="s">
        <v>69</v>
      </c>
      <c r="F8" s="82" t="s">
        <v>61</v>
      </c>
      <c r="G8" s="82" t="s">
        <v>54</v>
      </c>
      <c r="H8" s="82" t="s">
        <v>55</v>
      </c>
      <c r="I8" s="82" t="s">
        <v>56</v>
      </c>
      <c r="J8" s="75">
        <f t="shared" si="0"/>
        <v>7958.15</v>
      </c>
      <c r="K8" s="85">
        <v>8377</v>
      </c>
      <c r="L8" s="85">
        <v>374</v>
      </c>
      <c r="M8" s="85">
        <v>10465</v>
      </c>
      <c r="N8" s="77">
        <v>10151.049999999999</v>
      </c>
      <c r="O8" s="86">
        <f t="shared" si="1"/>
        <v>2192.8999999999996</v>
      </c>
      <c r="P8" s="87" t="s">
        <v>4278</v>
      </c>
    </row>
    <row r="9" spans="1:16" ht="29" x14ac:dyDescent="0.35">
      <c r="A9" s="70" t="s">
        <v>51</v>
      </c>
      <c r="B9" s="71">
        <v>3</v>
      </c>
      <c r="C9" s="72" t="s">
        <v>50</v>
      </c>
      <c r="D9" s="73" t="s">
        <v>777</v>
      </c>
      <c r="E9" s="73" t="s">
        <v>778</v>
      </c>
      <c r="F9" s="72" t="s">
        <v>779</v>
      </c>
      <c r="G9" s="72" t="s">
        <v>779</v>
      </c>
      <c r="H9" s="72" t="s">
        <v>779</v>
      </c>
      <c r="I9" s="72" t="s">
        <v>779</v>
      </c>
      <c r="J9" s="75">
        <v>860</v>
      </c>
      <c r="K9" s="76">
        <v>860</v>
      </c>
      <c r="L9" s="76">
        <v>0</v>
      </c>
      <c r="M9" s="76">
        <v>1200</v>
      </c>
      <c r="N9" s="77">
        <v>1164</v>
      </c>
      <c r="O9" s="78">
        <f t="shared" si="1"/>
        <v>304</v>
      </c>
      <c r="P9" s="88" t="s">
        <v>4278</v>
      </c>
    </row>
    <row r="10" spans="1:16" ht="29" x14ac:dyDescent="0.35">
      <c r="A10" s="80" t="s">
        <v>51</v>
      </c>
      <c r="B10" s="81">
        <v>3</v>
      </c>
      <c r="C10" s="82" t="s">
        <v>62</v>
      </c>
      <c r="D10" s="83" t="s">
        <v>63</v>
      </c>
      <c r="E10" s="84" t="s">
        <v>254</v>
      </c>
      <c r="F10" s="82" t="s">
        <v>63</v>
      </c>
      <c r="G10" s="82" t="s">
        <v>54</v>
      </c>
      <c r="H10" s="82" t="s">
        <v>55</v>
      </c>
      <c r="I10" s="82"/>
      <c r="J10" s="75">
        <f>0.95*K10</f>
        <v>46.8217</v>
      </c>
      <c r="K10" s="85">
        <v>49.286000000000001</v>
      </c>
      <c r="L10" s="85">
        <v>5</v>
      </c>
      <c r="M10" s="85">
        <v>75</v>
      </c>
      <c r="N10" s="77">
        <v>72.75</v>
      </c>
      <c r="O10" s="86">
        <f t="shared" si="1"/>
        <v>25.9283</v>
      </c>
      <c r="P10" s="89"/>
    </row>
    <row r="11" spans="1:16" ht="58" x14ac:dyDescent="0.35">
      <c r="A11" s="70" t="s">
        <v>51</v>
      </c>
      <c r="B11" s="71">
        <v>3</v>
      </c>
      <c r="C11" s="72" t="s">
        <v>62</v>
      </c>
      <c r="D11" s="73" t="s">
        <v>780</v>
      </c>
      <c r="E11" s="74" t="s">
        <v>781</v>
      </c>
      <c r="F11" s="73" t="s">
        <v>780</v>
      </c>
      <c r="G11" s="72" t="s">
        <v>54</v>
      </c>
      <c r="H11" s="72" t="s">
        <v>55</v>
      </c>
      <c r="I11" s="72"/>
      <c r="J11" s="75">
        <f>0.95*K11</f>
        <v>90.25</v>
      </c>
      <c r="K11" s="76">
        <v>95</v>
      </c>
      <c r="L11" s="76">
        <v>0</v>
      </c>
      <c r="M11" s="76">
        <v>95</v>
      </c>
      <c r="N11" s="77">
        <v>92.149999999999991</v>
      </c>
      <c r="O11" s="78">
        <f t="shared" si="1"/>
        <v>1.8999999999999915</v>
      </c>
      <c r="P11" s="72"/>
    </row>
    <row r="12" spans="1:16" ht="29" x14ac:dyDescent="0.35">
      <c r="A12" s="80" t="s">
        <v>51</v>
      </c>
      <c r="B12" s="81">
        <v>2</v>
      </c>
      <c r="C12" s="82" t="s">
        <v>87</v>
      </c>
      <c r="D12" s="83" t="s">
        <v>88</v>
      </c>
      <c r="E12" s="84" t="s">
        <v>89</v>
      </c>
      <c r="F12" s="82" t="s">
        <v>88</v>
      </c>
      <c r="G12" s="82" t="s">
        <v>54</v>
      </c>
      <c r="H12" s="82" t="s">
        <v>55</v>
      </c>
      <c r="I12" s="82" t="s">
        <v>782</v>
      </c>
      <c r="J12" s="75">
        <v>740</v>
      </c>
      <c r="K12" s="85">
        <v>740</v>
      </c>
      <c r="L12" s="85">
        <v>0</v>
      </c>
      <c r="M12" s="85">
        <v>775</v>
      </c>
      <c r="N12" s="77">
        <v>751.75</v>
      </c>
      <c r="O12" s="86">
        <f t="shared" si="1"/>
        <v>11.75</v>
      </c>
      <c r="P12" s="82" t="s">
        <v>72</v>
      </c>
    </row>
    <row r="13" spans="1:16" ht="32.15" customHeight="1" x14ac:dyDescent="0.35">
      <c r="A13" s="70" t="s">
        <v>51</v>
      </c>
      <c r="B13" s="71">
        <v>2</v>
      </c>
      <c r="C13" s="72" t="s">
        <v>87</v>
      </c>
      <c r="D13" s="90" t="s">
        <v>90</v>
      </c>
      <c r="E13" s="72" t="s">
        <v>91</v>
      </c>
      <c r="F13" s="72" t="s">
        <v>90</v>
      </c>
      <c r="G13" s="72" t="s">
        <v>54</v>
      </c>
      <c r="H13" s="72" t="s">
        <v>55</v>
      </c>
      <c r="I13" s="72" t="s">
        <v>782</v>
      </c>
      <c r="J13" s="75">
        <v>1410</v>
      </c>
      <c r="K13" s="76">
        <v>1410</v>
      </c>
      <c r="L13" s="76">
        <v>0</v>
      </c>
      <c r="M13" s="76">
        <v>1480</v>
      </c>
      <c r="N13" s="77">
        <v>1435.6</v>
      </c>
      <c r="O13" s="78">
        <f t="shared" si="1"/>
        <v>25.599999999999909</v>
      </c>
      <c r="P13" s="72" t="s">
        <v>72</v>
      </c>
    </row>
    <row r="14" spans="1:16" ht="32.15" customHeight="1" x14ac:dyDescent="0.35">
      <c r="A14" s="80" t="s">
        <v>51</v>
      </c>
      <c r="B14" s="81">
        <v>2</v>
      </c>
      <c r="C14" s="82" t="s">
        <v>87</v>
      </c>
      <c r="D14" s="91" t="s">
        <v>92</v>
      </c>
      <c r="E14" s="82" t="s">
        <v>93</v>
      </c>
      <c r="F14" s="82" t="s">
        <v>92</v>
      </c>
      <c r="G14" s="82" t="s">
        <v>54</v>
      </c>
      <c r="H14" s="82" t="s">
        <v>55</v>
      </c>
      <c r="I14" s="82" t="s">
        <v>782</v>
      </c>
      <c r="J14" s="75">
        <v>2064</v>
      </c>
      <c r="K14" s="85">
        <v>2064</v>
      </c>
      <c r="L14" s="85">
        <v>0</v>
      </c>
      <c r="M14" s="85">
        <v>2165</v>
      </c>
      <c r="N14" s="77">
        <v>2100.0499999999997</v>
      </c>
      <c r="O14" s="86">
        <f t="shared" si="1"/>
        <v>36.049999999999727</v>
      </c>
      <c r="P14" s="82" t="s">
        <v>72</v>
      </c>
    </row>
    <row r="15" spans="1:16" ht="32.15" customHeight="1" x14ac:dyDescent="0.35">
      <c r="A15" s="70" t="s">
        <v>51</v>
      </c>
      <c r="B15" s="71">
        <v>2</v>
      </c>
      <c r="C15" s="72" t="s">
        <v>87</v>
      </c>
      <c r="D15" s="90" t="s">
        <v>94</v>
      </c>
      <c r="E15" s="72" t="s">
        <v>95</v>
      </c>
      <c r="F15" s="72" t="s">
        <v>94</v>
      </c>
      <c r="G15" s="72" t="s">
        <v>54</v>
      </c>
      <c r="H15" s="72" t="s">
        <v>55</v>
      </c>
      <c r="I15" s="72" t="s">
        <v>782</v>
      </c>
      <c r="J15" s="75">
        <v>2460</v>
      </c>
      <c r="K15" s="76">
        <v>2460</v>
      </c>
      <c r="L15" s="76">
        <v>0</v>
      </c>
      <c r="M15" s="76">
        <v>2585</v>
      </c>
      <c r="N15" s="77">
        <v>2507.4499999999998</v>
      </c>
      <c r="O15" s="78">
        <f t="shared" si="1"/>
        <v>47.449999999999818</v>
      </c>
      <c r="P15" s="72" t="s">
        <v>72</v>
      </c>
    </row>
    <row r="16" spans="1:16" ht="32.15" customHeight="1" x14ac:dyDescent="0.35">
      <c r="A16" s="80" t="s">
        <v>51</v>
      </c>
      <c r="B16" s="81">
        <v>2</v>
      </c>
      <c r="C16" s="82" t="s">
        <v>87</v>
      </c>
      <c r="D16" s="91" t="s">
        <v>96</v>
      </c>
      <c r="E16" s="82" t="s">
        <v>97</v>
      </c>
      <c r="F16" s="82" t="s">
        <v>96</v>
      </c>
      <c r="G16" s="82" t="s">
        <v>54</v>
      </c>
      <c r="H16" s="82" t="s">
        <v>55</v>
      </c>
      <c r="I16" s="82" t="s">
        <v>782</v>
      </c>
      <c r="J16" s="75">
        <v>2495</v>
      </c>
      <c r="K16" s="85">
        <v>2495</v>
      </c>
      <c r="L16" s="85">
        <v>0</v>
      </c>
      <c r="M16" s="85">
        <v>2620</v>
      </c>
      <c r="N16" s="77">
        <v>2541.4</v>
      </c>
      <c r="O16" s="86">
        <f t="shared" si="1"/>
        <v>46.400000000000091</v>
      </c>
      <c r="P16" s="82" t="s">
        <v>72</v>
      </c>
    </row>
    <row r="17" spans="1:16" ht="29" x14ac:dyDescent="0.35">
      <c r="A17" s="70" t="s">
        <v>51</v>
      </c>
      <c r="B17" s="71">
        <v>2</v>
      </c>
      <c r="C17" s="72" t="s">
        <v>87</v>
      </c>
      <c r="D17" s="92" t="s">
        <v>115</v>
      </c>
      <c r="E17" s="93" t="s">
        <v>783</v>
      </c>
      <c r="F17" s="92" t="s">
        <v>115</v>
      </c>
      <c r="G17" s="72" t="s">
        <v>55</v>
      </c>
      <c r="H17" s="72" t="s">
        <v>55</v>
      </c>
      <c r="I17" s="72" t="s">
        <v>784</v>
      </c>
      <c r="J17" s="75">
        <v>329</v>
      </c>
      <c r="K17" s="76">
        <v>329</v>
      </c>
      <c r="L17" s="76">
        <v>0</v>
      </c>
      <c r="M17" s="76">
        <v>345</v>
      </c>
      <c r="N17" s="77">
        <v>334.65</v>
      </c>
      <c r="O17" s="78">
        <f t="shared" si="1"/>
        <v>5.6499999999999773</v>
      </c>
      <c r="P17" s="72" t="s">
        <v>72</v>
      </c>
    </row>
    <row r="18" spans="1:16" ht="29" x14ac:dyDescent="0.35">
      <c r="A18" s="80" t="s">
        <v>51</v>
      </c>
      <c r="B18" s="81">
        <v>2</v>
      </c>
      <c r="C18" s="82" t="s">
        <v>87</v>
      </c>
      <c r="D18" s="94" t="s">
        <v>116</v>
      </c>
      <c r="E18" s="95" t="s">
        <v>785</v>
      </c>
      <c r="F18" s="94" t="s">
        <v>116</v>
      </c>
      <c r="G18" s="82" t="s">
        <v>55</v>
      </c>
      <c r="H18" s="82" t="s">
        <v>55</v>
      </c>
      <c r="I18" s="82" t="s">
        <v>784</v>
      </c>
      <c r="J18" s="75">
        <v>629</v>
      </c>
      <c r="K18" s="85">
        <v>629</v>
      </c>
      <c r="L18" s="85">
        <v>0</v>
      </c>
      <c r="M18" s="85">
        <v>660</v>
      </c>
      <c r="N18" s="77">
        <v>640.19999999999993</v>
      </c>
      <c r="O18" s="86">
        <f t="shared" si="1"/>
        <v>11.199999999999932</v>
      </c>
      <c r="P18" s="82" t="s">
        <v>72</v>
      </c>
    </row>
    <row r="19" spans="1:16" ht="29" x14ac:dyDescent="0.35">
      <c r="A19" s="70" t="s">
        <v>51</v>
      </c>
      <c r="B19" s="71">
        <v>2</v>
      </c>
      <c r="C19" s="72" t="s">
        <v>87</v>
      </c>
      <c r="D19" s="92" t="s">
        <v>117</v>
      </c>
      <c r="E19" s="93" t="s">
        <v>786</v>
      </c>
      <c r="F19" s="92" t="s">
        <v>117</v>
      </c>
      <c r="G19" s="72" t="s">
        <v>55</v>
      </c>
      <c r="H19" s="72" t="s">
        <v>55</v>
      </c>
      <c r="I19" s="72" t="s">
        <v>784</v>
      </c>
      <c r="J19" s="75">
        <v>889</v>
      </c>
      <c r="K19" s="76">
        <v>889</v>
      </c>
      <c r="L19" s="76">
        <v>0</v>
      </c>
      <c r="M19" s="76">
        <v>935</v>
      </c>
      <c r="N19" s="77">
        <v>906.94999999999993</v>
      </c>
      <c r="O19" s="78">
        <f t="shared" si="1"/>
        <v>17.949999999999932</v>
      </c>
      <c r="P19" s="72" t="s">
        <v>72</v>
      </c>
    </row>
    <row r="20" spans="1:16" ht="29" x14ac:dyDescent="0.35">
      <c r="A20" s="80" t="s">
        <v>51</v>
      </c>
      <c r="B20" s="81">
        <v>2</v>
      </c>
      <c r="C20" s="82" t="s">
        <v>87</v>
      </c>
      <c r="D20" s="94" t="s">
        <v>118</v>
      </c>
      <c r="E20" s="95" t="s">
        <v>787</v>
      </c>
      <c r="F20" s="94" t="s">
        <v>118</v>
      </c>
      <c r="G20" s="82" t="s">
        <v>55</v>
      </c>
      <c r="H20" s="82" t="s">
        <v>55</v>
      </c>
      <c r="I20" s="82" t="s">
        <v>784</v>
      </c>
      <c r="J20" s="75">
        <v>1119</v>
      </c>
      <c r="K20" s="85">
        <v>1119</v>
      </c>
      <c r="L20" s="85">
        <v>0</v>
      </c>
      <c r="M20" s="85">
        <v>1175</v>
      </c>
      <c r="N20" s="77">
        <v>1139.75</v>
      </c>
      <c r="O20" s="86">
        <f t="shared" si="1"/>
        <v>20.75</v>
      </c>
      <c r="P20" s="82" t="s">
        <v>72</v>
      </c>
    </row>
    <row r="21" spans="1:16" ht="29" x14ac:dyDescent="0.35">
      <c r="A21" s="70" t="s">
        <v>51</v>
      </c>
      <c r="B21" s="71">
        <v>2</v>
      </c>
      <c r="C21" s="72" t="s">
        <v>87</v>
      </c>
      <c r="D21" s="92" t="s">
        <v>296</v>
      </c>
      <c r="E21" s="93" t="s">
        <v>788</v>
      </c>
      <c r="F21" s="92" t="s">
        <v>296</v>
      </c>
      <c r="G21" s="72" t="s">
        <v>55</v>
      </c>
      <c r="H21" s="72" t="s">
        <v>55</v>
      </c>
      <c r="I21" s="72" t="s">
        <v>784</v>
      </c>
      <c r="J21" s="75">
        <v>1319</v>
      </c>
      <c r="K21" s="76">
        <v>1319</v>
      </c>
      <c r="L21" s="76">
        <v>0</v>
      </c>
      <c r="M21" s="76">
        <v>1385</v>
      </c>
      <c r="N21" s="77">
        <v>1343.45</v>
      </c>
      <c r="O21" s="78">
        <f t="shared" si="1"/>
        <v>24.450000000000045</v>
      </c>
      <c r="P21" s="72" t="s">
        <v>72</v>
      </c>
    </row>
    <row r="22" spans="1:16" ht="29" x14ac:dyDescent="0.35">
      <c r="A22" s="80" t="s">
        <v>51</v>
      </c>
      <c r="B22" s="81">
        <v>2</v>
      </c>
      <c r="C22" s="82" t="s">
        <v>87</v>
      </c>
      <c r="D22" s="94" t="s">
        <v>297</v>
      </c>
      <c r="E22" s="95" t="s">
        <v>789</v>
      </c>
      <c r="F22" s="94" t="s">
        <v>297</v>
      </c>
      <c r="G22" s="82" t="s">
        <v>55</v>
      </c>
      <c r="H22" s="82" t="s">
        <v>55</v>
      </c>
      <c r="I22" s="82" t="s">
        <v>784</v>
      </c>
      <c r="J22" s="75">
        <v>479</v>
      </c>
      <c r="K22" s="85">
        <v>479</v>
      </c>
      <c r="L22" s="85">
        <v>0</v>
      </c>
      <c r="M22" s="85">
        <v>479</v>
      </c>
      <c r="N22" s="77">
        <v>479</v>
      </c>
      <c r="O22" s="86">
        <f t="shared" si="1"/>
        <v>0</v>
      </c>
      <c r="P22" s="82" t="s">
        <v>72</v>
      </c>
    </row>
    <row r="23" spans="1:16" ht="29" x14ac:dyDescent="0.35">
      <c r="A23" s="70" t="s">
        <v>51</v>
      </c>
      <c r="B23" s="71">
        <v>2</v>
      </c>
      <c r="C23" s="72" t="s">
        <v>87</v>
      </c>
      <c r="D23" s="92" t="s">
        <v>298</v>
      </c>
      <c r="E23" s="93" t="s">
        <v>790</v>
      </c>
      <c r="F23" s="92" t="s">
        <v>298</v>
      </c>
      <c r="G23" s="72" t="s">
        <v>55</v>
      </c>
      <c r="H23" s="72" t="s">
        <v>55</v>
      </c>
      <c r="I23" s="72" t="s">
        <v>784</v>
      </c>
      <c r="J23" s="75">
        <v>909</v>
      </c>
      <c r="K23" s="76">
        <v>909</v>
      </c>
      <c r="L23" s="76">
        <v>0</v>
      </c>
      <c r="M23" s="76">
        <v>909</v>
      </c>
      <c r="N23" s="77">
        <v>909</v>
      </c>
      <c r="O23" s="78">
        <f t="shared" si="1"/>
        <v>0</v>
      </c>
      <c r="P23" s="72" t="s">
        <v>72</v>
      </c>
    </row>
    <row r="24" spans="1:16" ht="29" x14ac:dyDescent="0.35">
      <c r="A24" s="80" t="s">
        <v>51</v>
      </c>
      <c r="B24" s="81">
        <v>2</v>
      </c>
      <c r="C24" s="82" t="s">
        <v>87</v>
      </c>
      <c r="D24" s="94" t="s">
        <v>299</v>
      </c>
      <c r="E24" s="95" t="s">
        <v>791</v>
      </c>
      <c r="F24" s="94" t="s">
        <v>299</v>
      </c>
      <c r="G24" s="82" t="s">
        <v>55</v>
      </c>
      <c r="H24" s="82" t="s">
        <v>55</v>
      </c>
      <c r="I24" s="82" t="s">
        <v>784</v>
      </c>
      <c r="J24" s="75">
        <v>1289</v>
      </c>
      <c r="K24" s="85">
        <v>1289</v>
      </c>
      <c r="L24" s="85">
        <v>0</v>
      </c>
      <c r="M24" s="85">
        <v>1289</v>
      </c>
      <c r="N24" s="77">
        <v>1289</v>
      </c>
      <c r="O24" s="86">
        <f t="shared" si="1"/>
        <v>0</v>
      </c>
      <c r="P24" s="82" t="s">
        <v>72</v>
      </c>
    </row>
    <row r="25" spans="1:16" ht="29" x14ac:dyDescent="0.35">
      <c r="A25" s="70" t="s">
        <v>51</v>
      </c>
      <c r="B25" s="71">
        <v>2</v>
      </c>
      <c r="C25" s="72" t="s">
        <v>87</v>
      </c>
      <c r="D25" s="92" t="s">
        <v>300</v>
      </c>
      <c r="E25" s="93" t="s">
        <v>792</v>
      </c>
      <c r="F25" s="92" t="s">
        <v>300</v>
      </c>
      <c r="G25" s="72" t="s">
        <v>55</v>
      </c>
      <c r="H25" s="72" t="s">
        <v>55</v>
      </c>
      <c r="I25" s="72" t="s">
        <v>784</v>
      </c>
      <c r="J25" s="75">
        <v>1629</v>
      </c>
      <c r="K25" s="76">
        <v>1629</v>
      </c>
      <c r="L25" s="76">
        <v>0</v>
      </c>
      <c r="M25" s="76">
        <v>1629</v>
      </c>
      <c r="N25" s="77">
        <v>1629</v>
      </c>
      <c r="O25" s="78">
        <f t="shared" si="1"/>
        <v>0</v>
      </c>
      <c r="P25" s="72" t="s">
        <v>72</v>
      </c>
    </row>
    <row r="26" spans="1:16" ht="29" x14ac:dyDescent="0.35">
      <c r="A26" s="80" t="s">
        <v>51</v>
      </c>
      <c r="B26" s="81">
        <v>2</v>
      </c>
      <c r="C26" s="82" t="s">
        <v>87</v>
      </c>
      <c r="D26" s="94" t="s">
        <v>301</v>
      </c>
      <c r="E26" s="95" t="s">
        <v>793</v>
      </c>
      <c r="F26" s="94" t="s">
        <v>301</v>
      </c>
      <c r="G26" s="82" t="s">
        <v>55</v>
      </c>
      <c r="H26" s="82" t="s">
        <v>55</v>
      </c>
      <c r="I26" s="82" t="s">
        <v>784</v>
      </c>
      <c r="J26" s="75">
        <v>1919</v>
      </c>
      <c r="K26" s="85">
        <v>1919</v>
      </c>
      <c r="L26" s="85">
        <v>0</v>
      </c>
      <c r="M26" s="85">
        <v>1919</v>
      </c>
      <c r="N26" s="77">
        <v>1919</v>
      </c>
      <c r="O26" s="86">
        <f t="shared" si="1"/>
        <v>0</v>
      </c>
      <c r="P26" s="82" t="s">
        <v>72</v>
      </c>
    </row>
    <row r="27" spans="1:16" ht="43.5" x14ac:dyDescent="0.35">
      <c r="A27" s="70" t="s">
        <v>51</v>
      </c>
      <c r="B27" s="71">
        <v>3</v>
      </c>
      <c r="C27" s="72" t="s">
        <v>75</v>
      </c>
      <c r="D27" s="73" t="s">
        <v>82</v>
      </c>
      <c r="E27" s="72" t="s">
        <v>4279</v>
      </c>
      <c r="F27" s="73" t="s">
        <v>82</v>
      </c>
      <c r="G27" s="72" t="s">
        <v>54</v>
      </c>
      <c r="H27" s="72" t="s">
        <v>55</v>
      </c>
      <c r="I27" s="72"/>
      <c r="J27" s="75">
        <v>349</v>
      </c>
      <c r="K27" s="76">
        <v>349</v>
      </c>
      <c r="L27" s="76">
        <v>0</v>
      </c>
      <c r="M27" s="76">
        <v>349</v>
      </c>
      <c r="N27" s="77">
        <v>349</v>
      </c>
      <c r="O27" s="78">
        <f t="shared" si="1"/>
        <v>0</v>
      </c>
      <c r="P27" s="72" t="s">
        <v>72</v>
      </c>
    </row>
    <row r="28" spans="1:16" ht="101.5" x14ac:dyDescent="0.35">
      <c r="A28" s="80" t="s">
        <v>51</v>
      </c>
      <c r="B28" s="81">
        <v>3</v>
      </c>
      <c r="C28" s="82" t="s">
        <v>75</v>
      </c>
      <c r="D28" s="83" t="s">
        <v>794</v>
      </c>
      <c r="E28" s="82" t="s">
        <v>79</v>
      </c>
      <c r="F28" s="82" t="s">
        <v>794</v>
      </c>
      <c r="G28" s="82" t="s">
        <v>54</v>
      </c>
      <c r="H28" s="82" t="s">
        <v>55</v>
      </c>
      <c r="I28" s="82"/>
      <c r="J28" s="75">
        <v>1200</v>
      </c>
      <c r="K28" s="85">
        <v>1200</v>
      </c>
      <c r="L28" s="85">
        <v>0</v>
      </c>
      <c r="M28" s="85">
        <v>1200</v>
      </c>
      <c r="N28" s="77">
        <v>1200</v>
      </c>
      <c r="O28" s="86">
        <f t="shared" si="1"/>
        <v>0</v>
      </c>
      <c r="P28" s="96" t="s">
        <v>4278</v>
      </c>
    </row>
    <row r="29" spans="1:16" ht="130.5" x14ac:dyDescent="0.35">
      <c r="A29" s="70" t="s">
        <v>51</v>
      </c>
      <c r="B29" s="71">
        <v>3</v>
      </c>
      <c r="C29" s="72" t="s">
        <v>75</v>
      </c>
      <c r="D29" s="73" t="s">
        <v>795</v>
      </c>
      <c r="E29" s="72" t="s">
        <v>4280</v>
      </c>
      <c r="F29" s="73" t="s">
        <v>795</v>
      </c>
      <c r="G29" s="72" t="s">
        <v>54</v>
      </c>
      <c r="H29" s="72" t="s">
        <v>55</v>
      </c>
      <c r="I29" s="72"/>
      <c r="J29" s="75">
        <v>599</v>
      </c>
      <c r="K29" s="76">
        <v>599</v>
      </c>
      <c r="L29" s="76">
        <v>0</v>
      </c>
      <c r="M29" s="76">
        <v>599</v>
      </c>
      <c r="N29" s="77">
        <v>599</v>
      </c>
      <c r="O29" s="78">
        <f t="shared" si="1"/>
        <v>0</v>
      </c>
      <c r="P29" s="97" t="s">
        <v>4281</v>
      </c>
    </row>
    <row r="30" spans="1:16" ht="32.15" customHeight="1" x14ac:dyDescent="0.35">
      <c r="A30" s="80" t="s">
        <v>51</v>
      </c>
      <c r="B30" s="81">
        <v>3</v>
      </c>
      <c r="C30" s="82" t="s">
        <v>52</v>
      </c>
      <c r="D30" s="83" t="s">
        <v>255</v>
      </c>
      <c r="E30" s="82" t="s">
        <v>256</v>
      </c>
      <c r="F30" s="82" t="s">
        <v>255</v>
      </c>
      <c r="G30" s="82" t="s">
        <v>55</v>
      </c>
      <c r="H30" s="82" t="s">
        <v>55</v>
      </c>
      <c r="I30" s="82" t="s">
        <v>56</v>
      </c>
      <c r="J30" s="75">
        <f t="shared" ref="J30:J36" si="2">0.95*K30</f>
        <v>3733.5</v>
      </c>
      <c r="K30" s="85">
        <v>3930</v>
      </c>
      <c r="L30" s="85">
        <v>374</v>
      </c>
      <c r="M30" s="85">
        <v>6830</v>
      </c>
      <c r="N30" s="77">
        <v>6999.0999999999995</v>
      </c>
      <c r="O30" s="86">
        <f t="shared" si="1"/>
        <v>3265.5999999999995</v>
      </c>
      <c r="P30" s="96" t="s">
        <v>4278</v>
      </c>
    </row>
    <row r="31" spans="1:16" ht="32.15" customHeight="1" x14ac:dyDescent="0.35">
      <c r="A31" s="70" t="s">
        <v>51</v>
      </c>
      <c r="B31" s="71">
        <v>3</v>
      </c>
      <c r="C31" s="72" t="s">
        <v>52</v>
      </c>
      <c r="D31" s="73" t="s">
        <v>257</v>
      </c>
      <c r="E31" s="72" t="s">
        <v>258</v>
      </c>
      <c r="F31" s="72" t="s">
        <v>257</v>
      </c>
      <c r="G31" s="72" t="s">
        <v>55</v>
      </c>
      <c r="H31" s="72" t="s">
        <v>55</v>
      </c>
      <c r="I31" s="72" t="s">
        <v>56</v>
      </c>
      <c r="J31" s="75">
        <f t="shared" si="2"/>
        <v>2498.5</v>
      </c>
      <c r="K31" s="76">
        <v>2630</v>
      </c>
      <c r="L31" s="76">
        <v>155</v>
      </c>
      <c r="M31" s="76">
        <v>3355</v>
      </c>
      <c r="N31" s="77">
        <v>3409.35</v>
      </c>
      <c r="O31" s="78">
        <f t="shared" si="1"/>
        <v>910.84999999999991</v>
      </c>
      <c r="P31" s="97" t="s">
        <v>4278</v>
      </c>
    </row>
    <row r="32" spans="1:16" ht="32.15" customHeight="1" x14ac:dyDescent="0.35">
      <c r="A32" s="80" t="s">
        <v>51</v>
      </c>
      <c r="B32" s="81">
        <v>3</v>
      </c>
      <c r="C32" s="82" t="s">
        <v>52</v>
      </c>
      <c r="D32" s="83" t="s">
        <v>259</v>
      </c>
      <c r="E32" s="82" t="s">
        <v>260</v>
      </c>
      <c r="F32" s="82" t="s">
        <v>259</v>
      </c>
      <c r="G32" s="82" t="s">
        <v>55</v>
      </c>
      <c r="H32" s="82" t="s">
        <v>55</v>
      </c>
      <c r="I32" s="82" t="s">
        <v>56</v>
      </c>
      <c r="J32" s="75">
        <f t="shared" si="2"/>
        <v>3116</v>
      </c>
      <c r="K32" s="85">
        <v>3280</v>
      </c>
      <c r="L32" s="85">
        <v>374</v>
      </c>
      <c r="M32" s="85">
        <v>4180</v>
      </c>
      <c r="N32" s="77">
        <v>4428.6000000000004</v>
      </c>
      <c r="O32" s="86">
        <f t="shared" si="1"/>
        <v>1312.6000000000004</v>
      </c>
      <c r="P32" s="96" t="s">
        <v>4278</v>
      </c>
    </row>
    <row r="33" spans="1:16" ht="32.15" customHeight="1" x14ac:dyDescent="0.35">
      <c r="A33" s="70" t="s">
        <v>51</v>
      </c>
      <c r="B33" s="71">
        <v>3</v>
      </c>
      <c r="C33" s="72" t="s">
        <v>52</v>
      </c>
      <c r="D33" s="73" t="s">
        <v>261</v>
      </c>
      <c r="E33" s="72" t="s">
        <v>262</v>
      </c>
      <c r="F33" s="72" t="s">
        <v>261</v>
      </c>
      <c r="G33" s="72" t="s">
        <v>55</v>
      </c>
      <c r="H33" s="72" t="s">
        <v>55</v>
      </c>
      <c r="I33" s="72" t="s">
        <v>56</v>
      </c>
      <c r="J33" s="75">
        <f t="shared" si="2"/>
        <v>3586.25</v>
      </c>
      <c r="K33" s="76">
        <v>3775</v>
      </c>
      <c r="L33" s="76">
        <v>374</v>
      </c>
      <c r="M33" s="76">
        <v>5930</v>
      </c>
      <c r="N33" s="77">
        <v>6126.0999999999995</v>
      </c>
      <c r="O33" s="78">
        <f t="shared" si="1"/>
        <v>2539.8499999999995</v>
      </c>
      <c r="P33" s="97" t="s">
        <v>4278</v>
      </c>
    </row>
    <row r="34" spans="1:16" ht="32.15" customHeight="1" x14ac:dyDescent="0.35">
      <c r="A34" s="80" t="s">
        <v>51</v>
      </c>
      <c r="B34" s="81">
        <v>3</v>
      </c>
      <c r="C34" s="82" t="s">
        <v>52</v>
      </c>
      <c r="D34" s="83" t="s">
        <v>263</v>
      </c>
      <c r="E34" s="82" t="s">
        <v>264</v>
      </c>
      <c r="F34" s="82" t="s">
        <v>263</v>
      </c>
      <c r="G34" s="82" t="s">
        <v>55</v>
      </c>
      <c r="H34" s="82" t="s">
        <v>55</v>
      </c>
      <c r="I34" s="82" t="s">
        <v>56</v>
      </c>
      <c r="J34" s="75">
        <f t="shared" si="2"/>
        <v>3681.25</v>
      </c>
      <c r="K34" s="85">
        <v>3875</v>
      </c>
      <c r="L34" s="85">
        <v>374</v>
      </c>
      <c r="M34" s="85">
        <v>6830</v>
      </c>
      <c r="N34" s="77">
        <v>6999.0999999999995</v>
      </c>
      <c r="O34" s="86">
        <f t="shared" si="1"/>
        <v>3317.8499999999995</v>
      </c>
      <c r="P34" s="96" t="s">
        <v>4278</v>
      </c>
    </row>
    <row r="35" spans="1:16" ht="32.15" customHeight="1" x14ac:dyDescent="0.35">
      <c r="A35" s="70" t="s">
        <v>51</v>
      </c>
      <c r="B35" s="71">
        <v>3</v>
      </c>
      <c r="C35" s="72" t="s">
        <v>52</v>
      </c>
      <c r="D35" s="73" t="s">
        <v>265</v>
      </c>
      <c r="E35" s="72" t="s">
        <v>266</v>
      </c>
      <c r="F35" s="72" t="s">
        <v>265</v>
      </c>
      <c r="G35" s="72" t="s">
        <v>55</v>
      </c>
      <c r="H35" s="72" t="s">
        <v>55</v>
      </c>
      <c r="I35" s="72" t="s">
        <v>56</v>
      </c>
      <c r="J35" s="75">
        <f t="shared" si="2"/>
        <v>4422.25</v>
      </c>
      <c r="K35" s="76">
        <v>4655</v>
      </c>
      <c r="L35" s="76">
        <v>374</v>
      </c>
      <c r="M35" s="76">
        <v>5930</v>
      </c>
      <c r="N35" s="77">
        <v>6126.0999999999995</v>
      </c>
      <c r="O35" s="78">
        <f t="shared" si="1"/>
        <v>1703.8499999999995</v>
      </c>
      <c r="P35" s="97" t="s">
        <v>4278</v>
      </c>
    </row>
    <row r="36" spans="1:16" ht="32.15" customHeight="1" x14ac:dyDescent="0.35">
      <c r="A36" s="80" t="s">
        <v>51</v>
      </c>
      <c r="B36" s="81">
        <v>3</v>
      </c>
      <c r="C36" s="82" t="s">
        <v>52</v>
      </c>
      <c r="D36" s="83" t="s">
        <v>267</v>
      </c>
      <c r="E36" s="82" t="s">
        <v>268</v>
      </c>
      <c r="F36" s="82" t="s">
        <v>267</v>
      </c>
      <c r="G36" s="82" t="s">
        <v>55</v>
      </c>
      <c r="H36" s="82" t="s">
        <v>55</v>
      </c>
      <c r="I36" s="82" t="s">
        <v>56</v>
      </c>
      <c r="J36" s="75">
        <f t="shared" si="2"/>
        <v>5087.25</v>
      </c>
      <c r="K36" s="85">
        <v>5355</v>
      </c>
      <c r="L36" s="85">
        <v>374</v>
      </c>
      <c r="M36" s="85">
        <v>6830</v>
      </c>
      <c r="N36" s="77">
        <v>6999.0999999999995</v>
      </c>
      <c r="O36" s="86">
        <f t="shared" si="1"/>
        <v>1911.8499999999995</v>
      </c>
      <c r="P36" s="96" t="s">
        <v>4278</v>
      </c>
    </row>
    <row r="37" spans="1:16" ht="32.15" customHeight="1" x14ac:dyDescent="0.35">
      <c r="A37" s="70" t="s">
        <v>51</v>
      </c>
      <c r="B37" s="71">
        <v>3</v>
      </c>
      <c r="C37" s="72" t="s">
        <v>50</v>
      </c>
      <c r="D37" s="98" t="s">
        <v>796</v>
      </c>
      <c r="E37" s="99" t="s">
        <v>797</v>
      </c>
      <c r="F37" s="72" t="s">
        <v>779</v>
      </c>
      <c r="G37" s="72" t="s">
        <v>779</v>
      </c>
      <c r="H37" s="72" t="s">
        <v>779</v>
      </c>
      <c r="I37" s="72"/>
      <c r="J37" s="75">
        <v>450</v>
      </c>
      <c r="K37" s="76">
        <v>450</v>
      </c>
      <c r="L37" s="76">
        <v>0</v>
      </c>
      <c r="M37" s="76">
        <v>650</v>
      </c>
      <c r="N37" s="77">
        <v>630.5</v>
      </c>
      <c r="O37" s="78">
        <f t="shared" si="1"/>
        <v>180.5</v>
      </c>
      <c r="P37" s="97" t="s">
        <v>4278</v>
      </c>
    </row>
    <row r="38" spans="1:16" ht="32.15" customHeight="1" x14ac:dyDescent="0.35">
      <c r="A38" s="80" t="s">
        <v>51</v>
      </c>
      <c r="B38" s="81">
        <v>3</v>
      </c>
      <c r="C38" s="82" t="s">
        <v>50</v>
      </c>
      <c r="D38" s="100" t="s">
        <v>316</v>
      </c>
      <c r="E38" s="101" t="s">
        <v>317</v>
      </c>
      <c r="F38" s="102" t="s">
        <v>243</v>
      </c>
      <c r="G38" s="82" t="s">
        <v>54</v>
      </c>
      <c r="H38" s="82" t="s">
        <v>55</v>
      </c>
      <c r="I38" s="82" t="s">
        <v>72</v>
      </c>
      <c r="J38" s="75">
        <v>650</v>
      </c>
      <c r="K38" s="85">
        <v>650</v>
      </c>
      <c r="L38" s="85">
        <v>0</v>
      </c>
      <c r="M38" s="85">
        <v>699</v>
      </c>
      <c r="N38" s="77">
        <v>678.03</v>
      </c>
      <c r="O38" s="86">
        <f t="shared" si="1"/>
        <v>28.029999999999973</v>
      </c>
      <c r="P38" s="96" t="s">
        <v>4278</v>
      </c>
    </row>
    <row r="39" spans="1:16" ht="72.5" x14ac:dyDescent="0.35">
      <c r="A39" s="70" t="s">
        <v>51</v>
      </c>
      <c r="B39" s="71">
        <v>3</v>
      </c>
      <c r="C39" s="72" t="s">
        <v>62</v>
      </c>
      <c r="D39" s="73" t="s">
        <v>269</v>
      </c>
      <c r="E39" s="103" t="s">
        <v>270</v>
      </c>
      <c r="F39" s="72" t="s">
        <v>269</v>
      </c>
      <c r="G39" s="72" t="s">
        <v>54</v>
      </c>
      <c r="H39" s="72" t="s">
        <v>55</v>
      </c>
      <c r="I39" s="72" t="s">
        <v>56</v>
      </c>
      <c r="J39" s="75">
        <v>0</v>
      </c>
      <c r="K39" s="76">
        <v>0</v>
      </c>
      <c r="L39" s="76"/>
      <c r="M39" s="76"/>
      <c r="N39" s="77">
        <v>0</v>
      </c>
      <c r="O39" s="78">
        <f t="shared" si="1"/>
        <v>0</v>
      </c>
      <c r="P39" s="97" t="s">
        <v>4278</v>
      </c>
    </row>
    <row r="40" spans="1:16" ht="29" x14ac:dyDescent="0.35">
      <c r="A40" s="80" t="s">
        <v>51</v>
      </c>
      <c r="B40" s="81">
        <v>3</v>
      </c>
      <c r="C40" s="82" t="s">
        <v>87</v>
      </c>
      <c r="D40" s="83" t="s">
        <v>98</v>
      </c>
      <c r="E40" s="82" t="s">
        <v>798</v>
      </c>
      <c r="F40" s="82" t="s">
        <v>99</v>
      </c>
      <c r="G40" s="82" t="s">
        <v>54</v>
      </c>
      <c r="H40" s="82" t="s">
        <v>55</v>
      </c>
      <c r="I40" s="82" t="s">
        <v>72</v>
      </c>
      <c r="J40" s="75">
        <v>200</v>
      </c>
      <c r="K40" s="85">
        <v>200</v>
      </c>
      <c r="L40" s="85">
        <v>0</v>
      </c>
      <c r="M40" s="85">
        <v>210</v>
      </c>
      <c r="N40" s="77">
        <v>203.7</v>
      </c>
      <c r="O40" s="86">
        <f t="shared" si="1"/>
        <v>3.6999999999999886</v>
      </c>
      <c r="P40" s="96" t="s">
        <v>72</v>
      </c>
    </row>
    <row r="41" spans="1:16" ht="29" x14ac:dyDescent="0.35">
      <c r="A41" s="70" t="s">
        <v>51</v>
      </c>
      <c r="B41" s="71">
        <v>3</v>
      </c>
      <c r="C41" s="72" t="s">
        <v>87</v>
      </c>
      <c r="D41" s="73" t="s">
        <v>100</v>
      </c>
      <c r="E41" s="72" t="s">
        <v>799</v>
      </c>
      <c r="F41" s="72" t="s">
        <v>100</v>
      </c>
      <c r="G41" s="72" t="s">
        <v>54</v>
      </c>
      <c r="H41" s="72" t="s">
        <v>55</v>
      </c>
      <c r="I41" s="72" t="s">
        <v>72</v>
      </c>
      <c r="J41" s="75">
        <v>350</v>
      </c>
      <c r="K41" s="76">
        <v>350</v>
      </c>
      <c r="L41" s="76">
        <v>0</v>
      </c>
      <c r="M41" s="76">
        <v>370</v>
      </c>
      <c r="N41" s="77">
        <v>358.9</v>
      </c>
      <c r="O41" s="78">
        <f t="shared" si="1"/>
        <v>8.8999999999999773</v>
      </c>
      <c r="P41" s="97" t="s">
        <v>72</v>
      </c>
    </row>
    <row r="42" spans="1:16" ht="29" x14ac:dyDescent="0.35">
      <c r="A42" s="80" t="s">
        <v>51</v>
      </c>
      <c r="B42" s="81">
        <v>3</v>
      </c>
      <c r="C42" s="82" t="s">
        <v>87</v>
      </c>
      <c r="D42" s="83" t="s">
        <v>101</v>
      </c>
      <c r="E42" s="82" t="s">
        <v>800</v>
      </c>
      <c r="F42" s="82" t="s">
        <v>101</v>
      </c>
      <c r="G42" s="82" t="s">
        <v>54</v>
      </c>
      <c r="H42" s="82" t="s">
        <v>55</v>
      </c>
      <c r="I42" s="82" t="s">
        <v>72</v>
      </c>
      <c r="J42" s="75">
        <v>510</v>
      </c>
      <c r="K42" s="85">
        <v>510</v>
      </c>
      <c r="L42" s="85">
        <v>0</v>
      </c>
      <c r="M42" s="85">
        <v>535</v>
      </c>
      <c r="N42" s="77">
        <v>518.94999999999993</v>
      </c>
      <c r="O42" s="86">
        <f t="shared" si="1"/>
        <v>8.9499999999999318</v>
      </c>
      <c r="P42" s="96" t="s">
        <v>72</v>
      </c>
    </row>
    <row r="43" spans="1:16" ht="29" x14ac:dyDescent="0.35">
      <c r="A43" s="70" t="s">
        <v>51</v>
      </c>
      <c r="B43" s="71">
        <v>3</v>
      </c>
      <c r="C43" s="72" t="s">
        <v>87</v>
      </c>
      <c r="D43" s="73" t="s">
        <v>102</v>
      </c>
      <c r="E43" s="72" t="s">
        <v>801</v>
      </c>
      <c r="F43" s="72" t="s">
        <v>102</v>
      </c>
      <c r="G43" s="72" t="s">
        <v>54</v>
      </c>
      <c r="H43" s="72" t="s">
        <v>55</v>
      </c>
      <c r="I43" s="72" t="s">
        <v>72</v>
      </c>
      <c r="J43" s="75">
        <v>660</v>
      </c>
      <c r="K43" s="76">
        <v>660</v>
      </c>
      <c r="L43" s="76">
        <v>0</v>
      </c>
      <c r="M43" s="76">
        <v>695</v>
      </c>
      <c r="N43" s="77">
        <v>674.15</v>
      </c>
      <c r="O43" s="78">
        <f t="shared" si="1"/>
        <v>14.149999999999977</v>
      </c>
      <c r="P43" s="97" t="s">
        <v>72</v>
      </c>
    </row>
    <row r="44" spans="1:16" ht="29" x14ac:dyDescent="0.35">
      <c r="A44" s="80" t="s">
        <v>51</v>
      </c>
      <c r="B44" s="81">
        <v>3</v>
      </c>
      <c r="C44" s="82" t="s">
        <v>87</v>
      </c>
      <c r="D44" s="83" t="s">
        <v>103</v>
      </c>
      <c r="E44" s="82" t="s">
        <v>802</v>
      </c>
      <c r="F44" s="82" t="s">
        <v>103</v>
      </c>
      <c r="G44" s="82" t="s">
        <v>54</v>
      </c>
      <c r="H44" s="82" t="s">
        <v>55</v>
      </c>
      <c r="I44" s="82" t="s">
        <v>72</v>
      </c>
      <c r="J44" s="75">
        <v>675</v>
      </c>
      <c r="K44" s="85">
        <v>675</v>
      </c>
      <c r="L44" s="85">
        <v>0</v>
      </c>
      <c r="M44" s="85">
        <v>710</v>
      </c>
      <c r="N44" s="77">
        <v>688.69999999999993</v>
      </c>
      <c r="O44" s="86">
        <f t="shared" si="1"/>
        <v>13.699999999999932</v>
      </c>
      <c r="P44" s="96" t="s">
        <v>72</v>
      </c>
    </row>
    <row r="45" spans="1:16" ht="29" x14ac:dyDescent="0.35">
      <c r="A45" s="70" t="s">
        <v>51</v>
      </c>
      <c r="B45" s="71">
        <v>2</v>
      </c>
      <c r="C45" s="72" t="s">
        <v>302</v>
      </c>
      <c r="D45" s="73" t="s">
        <v>303</v>
      </c>
      <c r="E45" s="72" t="s">
        <v>304</v>
      </c>
      <c r="F45" s="73" t="s">
        <v>303</v>
      </c>
      <c r="G45" s="72" t="s">
        <v>54</v>
      </c>
      <c r="H45" s="72" t="s">
        <v>55</v>
      </c>
      <c r="I45" s="104" t="s">
        <v>72</v>
      </c>
      <c r="J45" s="75">
        <v>219</v>
      </c>
      <c r="K45" s="76">
        <v>219</v>
      </c>
      <c r="L45" s="76">
        <v>0</v>
      </c>
      <c r="M45" s="76">
        <v>230</v>
      </c>
      <c r="N45" s="77">
        <v>223.1</v>
      </c>
      <c r="O45" s="78">
        <f t="shared" si="1"/>
        <v>4.0999999999999943</v>
      </c>
      <c r="P45" s="97" t="s">
        <v>72</v>
      </c>
    </row>
    <row r="46" spans="1:16" ht="29" x14ac:dyDescent="0.35">
      <c r="A46" s="80" t="s">
        <v>51</v>
      </c>
      <c r="B46" s="81">
        <v>2</v>
      </c>
      <c r="C46" s="82" t="s">
        <v>302</v>
      </c>
      <c r="D46" s="83" t="s">
        <v>305</v>
      </c>
      <c r="E46" s="82" t="s">
        <v>306</v>
      </c>
      <c r="F46" s="83" t="s">
        <v>305</v>
      </c>
      <c r="G46" s="82" t="s">
        <v>54</v>
      </c>
      <c r="H46" s="82" t="s">
        <v>55</v>
      </c>
      <c r="I46" s="105" t="s">
        <v>72</v>
      </c>
      <c r="J46" s="75">
        <v>419</v>
      </c>
      <c r="K46" s="85">
        <v>419</v>
      </c>
      <c r="L46" s="85">
        <v>0</v>
      </c>
      <c r="M46" s="85">
        <v>440</v>
      </c>
      <c r="N46" s="77">
        <v>426.8</v>
      </c>
      <c r="O46" s="86">
        <f t="shared" si="1"/>
        <v>7.8000000000000114</v>
      </c>
      <c r="P46" s="96" t="s">
        <v>72</v>
      </c>
    </row>
    <row r="47" spans="1:16" ht="29" x14ac:dyDescent="0.35">
      <c r="A47" s="70" t="s">
        <v>51</v>
      </c>
      <c r="B47" s="71">
        <v>2</v>
      </c>
      <c r="C47" s="72" t="s">
        <v>302</v>
      </c>
      <c r="D47" s="73" t="s">
        <v>307</v>
      </c>
      <c r="E47" s="72" t="s">
        <v>308</v>
      </c>
      <c r="F47" s="73" t="s">
        <v>307</v>
      </c>
      <c r="G47" s="72" t="s">
        <v>54</v>
      </c>
      <c r="H47" s="72" t="s">
        <v>55</v>
      </c>
      <c r="I47" s="104" t="s">
        <v>72</v>
      </c>
      <c r="J47" s="75">
        <v>589</v>
      </c>
      <c r="K47" s="76">
        <v>589</v>
      </c>
      <c r="L47" s="76">
        <v>0</v>
      </c>
      <c r="M47" s="76">
        <v>620</v>
      </c>
      <c r="N47" s="77">
        <v>601.4</v>
      </c>
      <c r="O47" s="78">
        <f t="shared" si="1"/>
        <v>12.399999999999977</v>
      </c>
      <c r="P47" s="97" t="s">
        <v>72</v>
      </c>
    </row>
    <row r="48" spans="1:16" ht="29" x14ac:dyDescent="0.35">
      <c r="A48" s="80" t="s">
        <v>51</v>
      </c>
      <c r="B48" s="81">
        <v>2</v>
      </c>
      <c r="C48" s="82" t="s">
        <v>302</v>
      </c>
      <c r="D48" s="83" t="s">
        <v>309</v>
      </c>
      <c r="E48" s="82" t="s">
        <v>310</v>
      </c>
      <c r="F48" s="83" t="s">
        <v>309</v>
      </c>
      <c r="G48" s="82" t="s">
        <v>54</v>
      </c>
      <c r="H48" s="82" t="s">
        <v>55</v>
      </c>
      <c r="I48" s="105" t="s">
        <v>72</v>
      </c>
      <c r="J48" s="75">
        <v>739</v>
      </c>
      <c r="K48" s="85">
        <v>739</v>
      </c>
      <c r="L48" s="85">
        <v>0</v>
      </c>
      <c r="M48" s="85">
        <v>775</v>
      </c>
      <c r="N48" s="77">
        <v>751.75</v>
      </c>
      <c r="O48" s="86">
        <f t="shared" si="1"/>
        <v>12.75</v>
      </c>
      <c r="P48" s="96" t="s">
        <v>72</v>
      </c>
    </row>
    <row r="49" spans="1:16" ht="29" x14ac:dyDescent="0.35">
      <c r="A49" s="70" t="s">
        <v>51</v>
      </c>
      <c r="B49" s="71">
        <v>2</v>
      </c>
      <c r="C49" s="72" t="s">
        <v>302</v>
      </c>
      <c r="D49" s="73" t="s">
        <v>311</v>
      </c>
      <c r="E49" s="72" t="s">
        <v>312</v>
      </c>
      <c r="F49" s="73" t="s">
        <v>311</v>
      </c>
      <c r="G49" s="72" t="s">
        <v>54</v>
      </c>
      <c r="H49" s="72" t="s">
        <v>55</v>
      </c>
      <c r="I49" s="104" t="s">
        <v>72</v>
      </c>
      <c r="J49" s="75">
        <v>879</v>
      </c>
      <c r="K49" s="76">
        <v>879</v>
      </c>
      <c r="L49" s="76">
        <v>0</v>
      </c>
      <c r="M49" s="76">
        <v>925</v>
      </c>
      <c r="N49" s="77">
        <v>897.25</v>
      </c>
      <c r="O49" s="78">
        <f t="shared" si="1"/>
        <v>18.25</v>
      </c>
      <c r="P49" s="97" t="s">
        <v>72</v>
      </c>
    </row>
    <row r="50" spans="1:16" ht="130.5" x14ac:dyDescent="0.35">
      <c r="A50" s="80" t="s">
        <v>51</v>
      </c>
      <c r="B50" s="81">
        <v>3</v>
      </c>
      <c r="C50" s="82" t="s">
        <v>75</v>
      </c>
      <c r="D50" s="100" t="s">
        <v>76</v>
      </c>
      <c r="E50" s="106" t="s">
        <v>77</v>
      </c>
      <c r="F50" s="82" t="s">
        <v>76</v>
      </c>
      <c r="G50" s="82" t="s">
        <v>54</v>
      </c>
      <c r="H50" s="82" t="s">
        <v>55</v>
      </c>
      <c r="I50" s="82" t="s">
        <v>72</v>
      </c>
      <c r="J50" s="75">
        <v>599</v>
      </c>
      <c r="K50" s="85">
        <v>599</v>
      </c>
      <c r="L50" s="85">
        <v>0</v>
      </c>
      <c r="M50" s="85">
        <v>599</v>
      </c>
      <c r="N50" s="77">
        <v>599</v>
      </c>
      <c r="O50" s="86">
        <f t="shared" si="1"/>
        <v>0</v>
      </c>
      <c r="P50" s="96" t="s">
        <v>4281</v>
      </c>
    </row>
    <row r="51" spans="1:16" ht="101.5" x14ac:dyDescent="0.35">
      <c r="A51" s="70" t="s">
        <v>51</v>
      </c>
      <c r="B51" s="71">
        <v>3</v>
      </c>
      <c r="C51" s="72" t="s">
        <v>75</v>
      </c>
      <c r="D51" s="98" t="s">
        <v>78</v>
      </c>
      <c r="E51" s="72" t="s">
        <v>79</v>
      </c>
      <c r="F51" s="72" t="s">
        <v>80</v>
      </c>
      <c r="G51" s="72" t="s">
        <v>54</v>
      </c>
      <c r="H51" s="72" t="s">
        <v>55</v>
      </c>
      <c r="I51" s="72" t="s">
        <v>72</v>
      </c>
      <c r="J51" s="75">
        <v>1200</v>
      </c>
      <c r="K51" s="76">
        <v>1200</v>
      </c>
      <c r="L51" s="76">
        <v>0</v>
      </c>
      <c r="M51" s="76">
        <v>1200</v>
      </c>
      <c r="N51" s="77">
        <v>1200</v>
      </c>
      <c r="O51" s="78">
        <f t="shared" si="1"/>
        <v>0</v>
      </c>
      <c r="P51" s="97" t="s">
        <v>4278</v>
      </c>
    </row>
    <row r="52" spans="1:16" ht="43.5" x14ac:dyDescent="0.35">
      <c r="A52" s="80" t="s">
        <v>51</v>
      </c>
      <c r="B52" s="81">
        <v>2</v>
      </c>
      <c r="C52" s="82" t="s">
        <v>81</v>
      </c>
      <c r="D52" s="100" t="s">
        <v>82</v>
      </c>
      <c r="E52" s="82" t="s">
        <v>83</v>
      </c>
      <c r="F52" s="82" t="s">
        <v>82</v>
      </c>
      <c r="G52" s="82" t="s">
        <v>54</v>
      </c>
      <c r="H52" s="82" t="s">
        <v>55</v>
      </c>
      <c r="I52" s="82" t="s">
        <v>72</v>
      </c>
      <c r="J52" s="75">
        <v>349</v>
      </c>
      <c r="K52" s="85">
        <v>349</v>
      </c>
      <c r="L52" s="85">
        <v>0</v>
      </c>
      <c r="M52" s="85">
        <v>349</v>
      </c>
      <c r="N52" s="77">
        <v>338.53</v>
      </c>
      <c r="O52" s="86">
        <f t="shared" si="1"/>
        <v>-10.470000000000027</v>
      </c>
      <c r="P52" s="96" t="s">
        <v>72</v>
      </c>
    </row>
    <row r="53" spans="1:16" ht="32.15" customHeight="1" x14ac:dyDescent="0.35">
      <c r="A53" s="70" t="s">
        <v>51</v>
      </c>
      <c r="B53" s="71">
        <v>3</v>
      </c>
      <c r="C53" s="72" t="s">
        <v>48</v>
      </c>
      <c r="D53" s="73" t="s">
        <v>271</v>
      </c>
      <c r="E53" s="72" t="s">
        <v>272</v>
      </c>
      <c r="F53" s="72" t="s">
        <v>74</v>
      </c>
      <c r="G53" s="72" t="s">
        <v>54</v>
      </c>
      <c r="H53" s="72" t="s">
        <v>55</v>
      </c>
      <c r="I53" s="72" t="s">
        <v>73</v>
      </c>
      <c r="J53" s="75">
        <f>0.95*K53</f>
        <v>38760</v>
      </c>
      <c r="K53" s="76">
        <v>40800</v>
      </c>
      <c r="L53" s="76">
        <v>374</v>
      </c>
      <c r="M53" s="76">
        <v>44065</v>
      </c>
      <c r="N53" s="77">
        <v>43117.049999999996</v>
      </c>
      <c r="O53" s="78">
        <f t="shared" si="1"/>
        <v>4357.0499999999956</v>
      </c>
      <c r="P53" s="97" t="s">
        <v>2258</v>
      </c>
    </row>
    <row r="54" spans="1:16" ht="32.15" customHeight="1" x14ac:dyDescent="0.35">
      <c r="A54" s="80" t="s">
        <v>51</v>
      </c>
      <c r="B54" s="81">
        <v>3</v>
      </c>
      <c r="C54" s="82" t="s">
        <v>48</v>
      </c>
      <c r="D54" s="83" t="s">
        <v>273</v>
      </c>
      <c r="E54" s="82" t="s">
        <v>274</v>
      </c>
      <c r="F54" s="82" t="s">
        <v>273</v>
      </c>
      <c r="G54" s="82" t="s">
        <v>54</v>
      </c>
      <c r="H54" s="82" t="s">
        <v>55</v>
      </c>
      <c r="I54" s="82" t="s">
        <v>73</v>
      </c>
      <c r="J54" s="75">
        <f>0.95*K54</f>
        <v>38760</v>
      </c>
      <c r="K54" s="85">
        <v>40800</v>
      </c>
      <c r="L54" s="85">
        <v>374</v>
      </c>
      <c r="M54" s="85">
        <v>44065</v>
      </c>
      <c r="N54" s="77">
        <v>43117.049999999996</v>
      </c>
      <c r="O54" s="86">
        <f t="shared" si="1"/>
        <v>4357.0499999999956</v>
      </c>
      <c r="P54" s="96" t="s">
        <v>2258</v>
      </c>
    </row>
    <row r="55" spans="1:16" ht="32.15" customHeight="1" x14ac:dyDescent="0.35">
      <c r="A55" s="70" t="s">
        <v>51</v>
      </c>
      <c r="B55" s="71">
        <v>3</v>
      </c>
      <c r="C55" s="72" t="s">
        <v>48</v>
      </c>
      <c r="D55" s="107" t="s">
        <v>275</v>
      </c>
      <c r="E55" s="72" t="s">
        <v>276</v>
      </c>
      <c r="F55" s="72" t="s">
        <v>275</v>
      </c>
      <c r="G55" s="72" t="s">
        <v>54</v>
      </c>
      <c r="H55" s="72" t="s">
        <v>55</v>
      </c>
      <c r="I55" s="72"/>
      <c r="J55" s="75">
        <f>0.95*K55</f>
        <v>4750</v>
      </c>
      <c r="K55" s="76">
        <v>5000</v>
      </c>
      <c r="L55" s="76">
        <v>374</v>
      </c>
      <c r="M55" s="76">
        <v>5000</v>
      </c>
      <c r="N55" s="77">
        <v>5224</v>
      </c>
      <c r="O55" s="78">
        <f t="shared" si="1"/>
        <v>474</v>
      </c>
      <c r="P55" s="97" t="s">
        <v>72</v>
      </c>
    </row>
    <row r="56" spans="1:16" ht="32.15" customHeight="1" x14ac:dyDescent="0.35">
      <c r="A56" s="80" t="s">
        <v>51</v>
      </c>
      <c r="B56" s="81">
        <v>3</v>
      </c>
      <c r="C56" s="82" t="s">
        <v>62</v>
      </c>
      <c r="D56" s="108" t="s">
        <v>277</v>
      </c>
      <c r="E56" s="109" t="s">
        <v>278</v>
      </c>
      <c r="F56" s="82"/>
      <c r="G56" s="82" t="s">
        <v>54</v>
      </c>
      <c r="H56" s="82" t="s">
        <v>55</v>
      </c>
      <c r="I56" s="82"/>
      <c r="J56" s="75">
        <f t="shared" ref="J56:J77" si="3">0.95*K56</f>
        <v>475</v>
      </c>
      <c r="K56" s="85">
        <v>500</v>
      </c>
      <c r="L56" s="85">
        <v>374</v>
      </c>
      <c r="M56" s="85">
        <v>540</v>
      </c>
      <c r="N56" s="77">
        <v>897.8</v>
      </c>
      <c r="O56" s="86">
        <f t="shared" si="1"/>
        <v>422.79999999999995</v>
      </c>
      <c r="P56" s="96" t="s">
        <v>72</v>
      </c>
    </row>
    <row r="57" spans="1:16" ht="32.15" customHeight="1" x14ac:dyDescent="0.35">
      <c r="A57" s="70" t="s">
        <v>51</v>
      </c>
      <c r="B57" s="71">
        <v>3</v>
      </c>
      <c r="C57" s="72" t="s">
        <v>62</v>
      </c>
      <c r="D57" s="107" t="s">
        <v>279</v>
      </c>
      <c r="E57" s="110" t="s">
        <v>280</v>
      </c>
      <c r="F57" s="72"/>
      <c r="G57" s="72" t="s">
        <v>54</v>
      </c>
      <c r="H57" s="72" t="s">
        <v>55</v>
      </c>
      <c r="I57" s="72" t="s">
        <v>73</v>
      </c>
      <c r="J57" s="75">
        <f t="shared" si="3"/>
        <v>0</v>
      </c>
      <c r="K57" s="76">
        <v>0</v>
      </c>
      <c r="L57" s="76">
        <v>0</v>
      </c>
      <c r="M57" s="76">
        <v>0</v>
      </c>
      <c r="N57" s="77">
        <v>0</v>
      </c>
      <c r="O57" s="78">
        <f t="shared" si="1"/>
        <v>0</v>
      </c>
      <c r="P57" s="97" t="s">
        <v>72</v>
      </c>
    </row>
    <row r="58" spans="1:16" ht="32.15" customHeight="1" x14ac:dyDescent="0.35">
      <c r="A58" s="80" t="s">
        <v>51</v>
      </c>
      <c r="B58" s="81">
        <v>3</v>
      </c>
      <c r="C58" s="82" t="s">
        <v>62</v>
      </c>
      <c r="D58" s="108" t="s">
        <v>281</v>
      </c>
      <c r="E58" s="109" t="s">
        <v>282</v>
      </c>
      <c r="F58" s="82"/>
      <c r="G58" s="82" t="s">
        <v>54</v>
      </c>
      <c r="H58" s="82" t="s">
        <v>55</v>
      </c>
      <c r="I58" s="82" t="s">
        <v>73</v>
      </c>
      <c r="J58" s="75">
        <f t="shared" si="3"/>
        <v>0</v>
      </c>
      <c r="K58" s="85">
        <v>0</v>
      </c>
      <c r="L58" s="85">
        <v>0</v>
      </c>
      <c r="M58" s="85">
        <v>0</v>
      </c>
      <c r="N58" s="77">
        <v>0</v>
      </c>
      <c r="O58" s="86">
        <f t="shared" si="1"/>
        <v>0</v>
      </c>
      <c r="P58" s="96" t="s">
        <v>72</v>
      </c>
    </row>
    <row r="59" spans="1:16" ht="32.15" customHeight="1" x14ac:dyDescent="0.35">
      <c r="A59" s="70" t="s">
        <v>51</v>
      </c>
      <c r="B59" s="71">
        <v>3</v>
      </c>
      <c r="C59" s="72" t="s">
        <v>62</v>
      </c>
      <c r="D59" s="107" t="s">
        <v>283</v>
      </c>
      <c r="E59" s="110" t="s">
        <v>284</v>
      </c>
      <c r="F59" s="72"/>
      <c r="G59" s="72" t="s">
        <v>54</v>
      </c>
      <c r="H59" s="72" t="s">
        <v>55</v>
      </c>
      <c r="I59" s="72" t="s">
        <v>73</v>
      </c>
      <c r="J59" s="75">
        <f t="shared" si="3"/>
        <v>760</v>
      </c>
      <c r="K59" s="76">
        <v>800</v>
      </c>
      <c r="L59" s="76">
        <v>5</v>
      </c>
      <c r="M59" s="76">
        <v>865</v>
      </c>
      <c r="N59" s="77">
        <v>844.05</v>
      </c>
      <c r="O59" s="78">
        <f t="shared" si="1"/>
        <v>84.049999999999955</v>
      </c>
      <c r="P59" s="97" t="s">
        <v>4278</v>
      </c>
    </row>
    <row r="60" spans="1:16" ht="43.5" x14ac:dyDescent="0.35">
      <c r="A60" s="80" t="s">
        <v>51</v>
      </c>
      <c r="B60" s="81">
        <v>3</v>
      </c>
      <c r="C60" s="82" t="s">
        <v>48</v>
      </c>
      <c r="D60" s="111" t="s">
        <v>4282</v>
      </c>
      <c r="E60" s="109" t="s">
        <v>4283</v>
      </c>
      <c r="F60" s="82" t="s">
        <v>4284</v>
      </c>
      <c r="G60" s="82"/>
      <c r="H60" s="82"/>
      <c r="I60" s="82"/>
      <c r="J60" s="75">
        <f t="shared" si="3"/>
        <v>23393.75</v>
      </c>
      <c r="K60" s="85">
        <v>24625</v>
      </c>
      <c r="L60" s="85">
        <v>350</v>
      </c>
      <c r="M60" s="85">
        <v>24625</v>
      </c>
      <c r="N60" s="77">
        <v>24236.25</v>
      </c>
      <c r="O60" s="86">
        <f t="shared" si="1"/>
        <v>842.5</v>
      </c>
      <c r="P60" s="96" t="s">
        <v>4278</v>
      </c>
    </row>
    <row r="61" spans="1:16" ht="43.5" x14ac:dyDescent="0.35">
      <c r="A61" s="70" t="s">
        <v>51</v>
      </c>
      <c r="B61" s="71">
        <v>3</v>
      </c>
      <c r="C61" s="72" t="s">
        <v>87</v>
      </c>
      <c r="D61" s="112" t="s">
        <v>4285</v>
      </c>
      <c r="E61" s="110" t="s">
        <v>4286</v>
      </c>
      <c r="F61" s="72" t="s">
        <v>4287</v>
      </c>
      <c r="G61" s="72"/>
      <c r="H61" s="72"/>
      <c r="I61" s="72"/>
      <c r="J61" s="113" t="s">
        <v>4288</v>
      </c>
      <c r="K61" s="76">
        <v>8500</v>
      </c>
      <c r="L61" s="76">
        <v>0</v>
      </c>
      <c r="M61" s="76">
        <v>8500</v>
      </c>
      <c r="N61" s="77">
        <v>8245</v>
      </c>
      <c r="O61" s="78"/>
      <c r="P61" s="97" t="s">
        <v>72</v>
      </c>
    </row>
    <row r="62" spans="1:16" ht="87" x14ac:dyDescent="0.35">
      <c r="A62" s="80" t="s">
        <v>51</v>
      </c>
      <c r="B62" s="81">
        <v>3</v>
      </c>
      <c r="C62" s="82" t="s">
        <v>75</v>
      </c>
      <c r="D62" s="111" t="s">
        <v>4289</v>
      </c>
      <c r="E62" s="109" t="s">
        <v>4290</v>
      </c>
      <c r="F62" s="111" t="s">
        <v>4291</v>
      </c>
      <c r="G62" s="82"/>
      <c r="H62" s="82"/>
      <c r="I62" s="82"/>
      <c r="J62" s="113" t="s">
        <v>4288</v>
      </c>
      <c r="K62" s="85">
        <v>1400</v>
      </c>
      <c r="L62" s="85"/>
      <c r="M62" s="85">
        <v>1400</v>
      </c>
      <c r="N62" s="77">
        <v>1358</v>
      </c>
      <c r="O62" s="86"/>
      <c r="P62" s="96" t="s">
        <v>72</v>
      </c>
    </row>
    <row r="63" spans="1:16" ht="72.5" x14ac:dyDescent="0.35">
      <c r="A63" s="70" t="s">
        <v>51</v>
      </c>
      <c r="B63" s="71">
        <v>3</v>
      </c>
      <c r="C63" s="72" t="s">
        <v>48</v>
      </c>
      <c r="D63" s="107" t="s">
        <v>4292</v>
      </c>
      <c r="E63" s="110" t="s">
        <v>4293</v>
      </c>
      <c r="F63" s="112" t="s">
        <v>4294</v>
      </c>
      <c r="G63" s="72"/>
      <c r="H63" s="72"/>
      <c r="I63" s="72"/>
      <c r="J63" s="113" t="s">
        <v>4288</v>
      </c>
      <c r="K63" s="76"/>
      <c r="L63" s="76">
        <v>350</v>
      </c>
      <c r="M63" s="76">
        <v>23650</v>
      </c>
      <c r="N63" s="77">
        <v>23290.5</v>
      </c>
      <c r="O63" s="78"/>
      <c r="P63" s="97" t="s">
        <v>4278</v>
      </c>
    </row>
    <row r="64" spans="1:16" ht="58" x14ac:dyDescent="0.35">
      <c r="A64" s="80" t="s">
        <v>51</v>
      </c>
      <c r="B64" s="81">
        <v>3</v>
      </c>
      <c r="C64" s="82" t="s">
        <v>62</v>
      </c>
      <c r="D64" s="108" t="s">
        <v>4295</v>
      </c>
      <c r="E64" s="109" t="s">
        <v>4296</v>
      </c>
      <c r="F64" s="108" t="s">
        <v>4295</v>
      </c>
      <c r="G64" s="82"/>
      <c r="H64" s="82"/>
      <c r="I64" s="82"/>
      <c r="J64" s="113" t="s">
        <v>4288</v>
      </c>
      <c r="K64" s="85"/>
      <c r="L64" s="85">
        <v>0</v>
      </c>
      <c r="M64" s="85">
        <v>0</v>
      </c>
      <c r="N64" s="77">
        <v>0</v>
      </c>
      <c r="O64" s="86"/>
      <c r="P64" s="96" t="s">
        <v>4278</v>
      </c>
    </row>
    <row r="65" spans="1:16" ht="29" x14ac:dyDescent="0.35">
      <c r="A65" s="70" t="s">
        <v>51</v>
      </c>
      <c r="B65" s="71">
        <v>3</v>
      </c>
      <c r="C65" s="72" t="s">
        <v>62</v>
      </c>
      <c r="D65" s="112" t="s">
        <v>4297</v>
      </c>
      <c r="E65" s="90" t="s">
        <v>4298</v>
      </c>
      <c r="F65" s="112" t="s">
        <v>4299</v>
      </c>
      <c r="G65" s="72"/>
      <c r="H65" s="72"/>
      <c r="I65" s="72"/>
      <c r="J65" s="113" t="s">
        <v>4288</v>
      </c>
      <c r="K65" s="76"/>
      <c r="L65" s="76"/>
      <c r="M65" s="76"/>
      <c r="N65" s="77">
        <v>0</v>
      </c>
      <c r="O65" s="78"/>
      <c r="P65" s="97" t="s">
        <v>4278</v>
      </c>
    </row>
    <row r="66" spans="1:16" ht="101.5" x14ac:dyDescent="0.35">
      <c r="A66" s="80" t="s">
        <v>51</v>
      </c>
      <c r="B66" s="81">
        <v>3</v>
      </c>
      <c r="C66" s="82" t="s">
        <v>87</v>
      </c>
      <c r="D66" s="108" t="s">
        <v>4300</v>
      </c>
      <c r="E66" s="109" t="s">
        <v>4301</v>
      </c>
      <c r="F66" s="108" t="s">
        <v>4300</v>
      </c>
      <c r="G66" s="82"/>
      <c r="H66" s="82"/>
      <c r="I66" s="82"/>
      <c r="J66" s="113" t="s">
        <v>4288</v>
      </c>
      <c r="K66" s="85">
        <v>5999</v>
      </c>
      <c r="L66" s="85">
        <v>0</v>
      </c>
      <c r="M66" s="85">
        <v>5999</v>
      </c>
      <c r="N66" s="77">
        <v>5819.03</v>
      </c>
      <c r="O66" s="86"/>
      <c r="P66" s="96" t="s">
        <v>72</v>
      </c>
    </row>
    <row r="67" spans="1:16" ht="43.5" x14ac:dyDescent="0.35">
      <c r="A67" s="70" t="s">
        <v>51</v>
      </c>
      <c r="B67" s="71">
        <v>3</v>
      </c>
      <c r="C67" s="72" t="s">
        <v>87</v>
      </c>
      <c r="D67" s="114" t="s">
        <v>82</v>
      </c>
      <c r="E67" s="110" t="s">
        <v>4302</v>
      </c>
      <c r="F67" s="115" t="s">
        <v>82</v>
      </c>
      <c r="G67" s="72"/>
      <c r="H67" s="72"/>
      <c r="I67" s="72"/>
      <c r="J67" s="113" t="s">
        <v>4288</v>
      </c>
      <c r="K67" s="76">
        <v>349</v>
      </c>
      <c r="L67" s="76">
        <v>0</v>
      </c>
      <c r="M67" s="76">
        <v>349</v>
      </c>
      <c r="N67" s="77">
        <v>349</v>
      </c>
      <c r="O67" s="78"/>
      <c r="P67" s="97" t="s">
        <v>72</v>
      </c>
    </row>
    <row r="68" spans="1:16" ht="25" x14ac:dyDescent="0.35">
      <c r="A68" s="80" t="s">
        <v>51</v>
      </c>
      <c r="B68" s="81">
        <v>3</v>
      </c>
      <c r="C68" s="82" t="s">
        <v>48</v>
      </c>
      <c r="D68" s="116" t="s">
        <v>4303</v>
      </c>
      <c r="E68" s="116" t="s">
        <v>4304</v>
      </c>
      <c r="F68" s="116" t="s">
        <v>4305</v>
      </c>
      <c r="G68" s="117">
        <v>58495</v>
      </c>
      <c r="H68" s="116" t="s">
        <v>4303</v>
      </c>
      <c r="I68" s="116" t="s">
        <v>4304</v>
      </c>
      <c r="J68" s="118" t="s">
        <v>4288</v>
      </c>
      <c r="K68" s="119">
        <v>58495</v>
      </c>
      <c r="L68" s="85">
        <v>350</v>
      </c>
      <c r="M68" s="119">
        <v>58495</v>
      </c>
      <c r="N68" s="77">
        <v>57090.15</v>
      </c>
      <c r="O68" s="86"/>
      <c r="P68" s="96" t="s">
        <v>4278</v>
      </c>
    </row>
    <row r="69" spans="1:16" ht="25" x14ac:dyDescent="0.35">
      <c r="A69" s="70" t="s">
        <v>51</v>
      </c>
      <c r="B69" s="71">
        <v>3</v>
      </c>
      <c r="C69" s="72" t="s">
        <v>48</v>
      </c>
      <c r="D69" s="120" t="s">
        <v>4303</v>
      </c>
      <c r="E69" s="120" t="s">
        <v>4304</v>
      </c>
      <c r="F69" s="120" t="s">
        <v>4306</v>
      </c>
      <c r="G69" s="121">
        <v>59770</v>
      </c>
      <c r="H69" s="120" t="s">
        <v>4303</v>
      </c>
      <c r="I69" s="120" t="s">
        <v>4304</v>
      </c>
      <c r="J69" s="118" t="s">
        <v>4288</v>
      </c>
      <c r="K69" s="122">
        <v>59770</v>
      </c>
      <c r="L69" s="76">
        <v>350</v>
      </c>
      <c r="M69" s="122">
        <v>59770</v>
      </c>
      <c r="N69" s="77">
        <v>58326.9</v>
      </c>
      <c r="O69" s="78"/>
      <c r="P69" s="97" t="s">
        <v>4278</v>
      </c>
    </row>
    <row r="70" spans="1:16" ht="25" x14ac:dyDescent="0.35">
      <c r="A70" s="80" t="s">
        <v>51</v>
      </c>
      <c r="B70" s="81">
        <v>3</v>
      </c>
      <c r="C70" s="82" t="s">
        <v>48</v>
      </c>
      <c r="D70" s="116" t="s">
        <v>4303</v>
      </c>
      <c r="E70" s="116" t="s">
        <v>4304</v>
      </c>
      <c r="F70" s="116" t="s">
        <v>4307</v>
      </c>
      <c r="G70" s="117">
        <v>59770</v>
      </c>
      <c r="H70" s="116" t="s">
        <v>4303</v>
      </c>
      <c r="I70" s="116" t="s">
        <v>4304</v>
      </c>
      <c r="J70" s="118" t="s">
        <v>4288</v>
      </c>
      <c r="K70" s="119">
        <v>59770</v>
      </c>
      <c r="L70" s="85">
        <v>350</v>
      </c>
      <c r="M70" s="119">
        <v>59770</v>
      </c>
      <c r="N70" s="77">
        <v>58326.9</v>
      </c>
      <c r="O70" s="86"/>
      <c r="P70" s="96" t="s">
        <v>4278</v>
      </c>
    </row>
    <row r="71" spans="1:16" ht="25" x14ac:dyDescent="0.35">
      <c r="A71" s="70" t="s">
        <v>51</v>
      </c>
      <c r="B71" s="71">
        <v>3</v>
      </c>
      <c r="C71" s="72" t="s">
        <v>48</v>
      </c>
      <c r="D71" s="120" t="s">
        <v>4303</v>
      </c>
      <c r="E71" s="120" t="s">
        <v>4304</v>
      </c>
      <c r="F71" s="120" t="s">
        <v>4308</v>
      </c>
      <c r="G71" s="121">
        <v>54520</v>
      </c>
      <c r="H71" s="120" t="s">
        <v>4303</v>
      </c>
      <c r="I71" s="120" t="s">
        <v>4304</v>
      </c>
      <c r="J71" s="118" t="s">
        <v>4288</v>
      </c>
      <c r="K71" s="122">
        <v>54520</v>
      </c>
      <c r="L71" s="76">
        <v>350</v>
      </c>
      <c r="M71" s="122">
        <v>54520</v>
      </c>
      <c r="N71" s="77">
        <v>53234.400000000001</v>
      </c>
      <c r="O71" s="78"/>
      <c r="P71" s="97" t="s">
        <v>4278</v>
      </c>
    </row>
    <row r="72" spans="1:16" ht="25" x14ac:dyDescent="0.35">
      <c r="A72" s="80" t="s">
        <v>51</v>
      </c>
      <c r="B72" s="81">
        <v>3</v>
      </c>
      <c r="C72" s="82" t="s">
        <v>48</v>
      </c>
      <c r="D72" s="116" t="s">
        <v>4303</v>
      </c>
      <c r="E72" s="116" t="s">
        <v>4304</v>
      </c>
      <c r="F72" s="116" t="s">
        <v>4309</v>
      </c>
      <c r="G72" s="117">
        <v>54520</v>
      </c>
      <c r="H72" s="116" t="s">
        <v>4303</v>
      </c>
      <c r="I72" s="116" t="s">
        <v>4304</v>
      </c>
      <c r="J72" s="118" t="s">
        <v>4288</v>
      </c>
      <c r="K72" s="119">
        <v>54520</v>
      </c>
      <c r="L72" s="85">
        <v>350</v>
      </c>
      <c r="M72" s="119">
        <v>54520</v>
      </c>
      <c r="N72" s="77">
        <v>53234.400000000001</v>
      </c>
      <c r="O72" s="86"/>
      <c r="P72" s="96" t="s">
        <v>4278</v>
      </c>
    </row>
    <row r="73" spans="1:16" ht="25" x14ac:dyDescent="0.35">
      <c r="A73" s="70" t="s">
        <v>51</v>
      </c>
      <c r="B73" s="71">
        <v>3</v>
      </c>
      <c r="C73" s="72" t="s">
        <v>48</v>
      </c>
      <c r="D73" s="120" t="s">
        <v>4303</v>
      </c>
      <c r="E73" s="120" t="s">
        <v>4304</v>
      </c>
      <c r="F73" s="120" t="s">
        <v>4310</v>
      </c>
      <c r="G73" s="121">
        <v>54520</v>
      </c>
      <c r="H73" s="120" t="s">
        <v>4303</v>
      </c>
      <c r="I73" s="120" t="s">
        <v>4304</v>
      </c>
      <c r="J73" s="118" t="s">
        <v>4288</v>
      </c>
      <c r="K73" s="122">
        <v>54520</v>
      </c>
      <c r="L73" s="76">
        <v>350</v>
      </c>
      <c r="M73" s="122">
        <v>54520</v>
      </c>
      <c r="N73" s="77">
        <v>53234.400000000001</v>
      </c>
      <c r="O73" s="78"/>
      <c r="P73" s="97" t="s">
        <v>4278</v>
      </c>
    </row>
    <row r="74" spans="1:16" ht="25" x14ac:dyDescent="0.35">
      <c r="A74" s="80" t="s">
        <v>51</v>
      </c>
      <c r="B74" s="81">
        <v>3</v>
      </c>
      <c r="C74" s="82" t="s">
        <v>48</v>
      </c>
      <c r="D74" s="116" t="s">
        <v>4303</v>
      </c>
      <c r="E74" s="116" t="s">
        <v>4304</v>
      </c>
      <c r="F74" s="116" t="s">
        <v>4311</v>
      </c>
      <c r="G74" s="117">
        <v>54520</v>
      </c>
      <c r="H74" s="116" t="s">
        <v>4303</v>
      </c>
      <c r="I74" s="116" t="s">
        <v>4304</v>
      </c>
      <c r="J74" s="118" t="s">
        <v>4288</v>
      </c>
      <c r="K74" s="119">
        <v>54520</v>
      </c>
      <c r="L74" s="85">
        <v>350</v>
      </c>
      <c r="M74" s="119">
        <v>54520</v>
      </c>
      <c r="N74" s="77">
        <v>53234.400000000001</v>
      </c>
      <c r="O74" s="86"/>
      <c r="P74" s="96" t="s">
        <v>4278</v>
      </c>
    </row>
    <row r="75" spans="1:16" ht="32.15" customHeight="1" x14ac:dyDescent="0.35">
      <c r="A75" s="123" t="s">
        <v>4303</v>
      </c>
      <c r="B75" s="73" t="s">
        <v>4304</v>
      </c>
      <c r="C75" s="73" t="s">
        <v>273</v>
      </c>
      <c r="D75" s="73" t="s">
        <v>4303</v>
      </c>
      <c r="E75" s="73" t="s">
        <v>4304</v>
      </c>
      <c r="F75" s="73" t="s">
        <v>273</v>
      </c>
      <c r="G75" s="124">
        <v>52000</v>
      </c>
      <c r="H75" s="73" t="s">
        <v>4303</v>
      </c>
      <c r="I75" s="73" t="s">
        <v>4304</v>
      </c>
      <c r="J75" s="125" t="s">
        <v>4288</v>
      </c>
      <c r="K75" s="126">
        <v>52000</v>
      </c>
      <c r="L75" s="76">
        <v>350</v>
      </c>
      <c r="M75" s="126">
        <v>52000</v>
      </c>
      <c r="N75" s="77">
        <v>50790</v>
      </c>
      <c r="O75" s="78"/>
      <c r="P75" s="97" t="s">
        <v>4278</v>
      </c>
    </row>
    <row r="76" spans="1:16" ht="78.75" customHeight="1" x14ac:dyDescent="0.35">
      <c r="A76" s="127" t="s">
        <v>4303</v>
      </c>
      <c r="B76" s="83" t="s">
        <v>4304</v>
      </c>
      <c r="C76" s="83" t="s">
        <v>4312</v>
      </c>
      <c r="D76" s="83" t="s">
        <v>285</v>
      </c>
      <c r="E76" s="84" t="s">
        <v>286</v>
      </c>
      <c r="F76" s="83" t="s">
        <v>285</v>
      </c>
      <c r="G76" s="82" t="s">
        <v>54</v>
      </c>
      <c r="H76" s="82" t="s">
        <v>55</v>
      </c>
      <c r="I76" s="82" t="s">
        <v>73</v>
      </c>
      <c r="J76" s="75">
        <f t="shared" si="3"/>
        <v>0</v>
      </c>
      <c r="K76" s="85">
        <v>0</v>
      </c>
      <c r="L76" s="85">
        <v>0</v>
      </c>
      <c r="M76" s="85">
        <v>0</v>
      </c>
      <c r="N76" s="77">
        <v>0</v>
      </c>
      <c r="O76" s="86">
        <f t="shared" ref="O76:O139" si="4">N76-J76</f>
        <v>0</v>
      </c>
      <c r="P76" s="96"/>
    </row>
    <row r="77" spans="1:16" ht="32.15" customHeight="1" x14ac:dyDescent="0.35">
      <c r="A77" s="123" t="s">
        <v>4303</v>
      </c>
      <c r="B77" s="73" t="s">
        <v>4304</v>
      </c>
      <c r="C77" s="73" t="s">
        <v>4305</v>
      </c>
      <c r="D77" s="107" t="s">
        <v>287</v>
      </c>
      <c r="E77" s="110" t="s">
        <v>288</v>
      </c>
      <c r="F77" s="72"/>
      <c r="G77" s="72" t="s">
        <v>54</v>
      </c>
      <c r="H77" s="72" t="s">
        <v>55</v>
      </c>
      <c r="I77" s="72" t="s">
        <v>73</v>
      </c>
      <c r="J77" s="75">
        <f t="shared" si="3"/>
        <v>759.05</v>
      </c>
      <c r="K77" s="76">
        <v>799</v>
      </c>
      <c r="L77" s="76">
        <v>0</v>
      </c>
      <c r="M77" s="76">
        <v>799</v>
      </c>
      <c r="N77" s="77">
        <v>775.03</v>
      </c>
      <c r="O77" s="78">
        <f t="shared" si="4"/>
        <v>15.980000000000018</v>
      </c>
      <c r="P77" s="97"/>
    </row>
    <row r="78" spans="1:16" ht="109.5" customHeight="1" x14ac:dyDescent="0.35">
      <c r="A78" s="127" t="s">
        <v>4303</v>
      </c>
      <c r="B78" s="83" t="s">
        <v>4304</v>
      </c>
      <c r="C78" s="83" t="s">
        <v>4306</v>
      </c>
      <c r="D78" s="83" t="s">
        <v>84</v>
      </c>
      <c r="E78" s="81" t="s">
        <v>289</v>
      </c>
      <c r="F78" s="82" t="s">
        <v>84</v>
      </c>
      <c r="G78" s="82" t="s">
        <v>54</v>
      </c>
      <c r="H78" s="82" t="s">
        <v>55</v>
      </c>
      <c r="I78" s="82" t="s">
        <v>72</v>
      </c>
      <c r="J78" s="75">
        <v>3500</v>
      </c>
      <c r="K78" s="85">
        <v>3500</v>
      </c>
      <c r="L78" s="85">
        <v>0</v>
      </c>
      <c r="M78" s="85">
        <v>4350</v>
      </c>
      <c r="N78" s="77">
        <v>4219.5</v>
      </c>
      <c r="O78" s="86">
        <f t="shared" si="4"/>
        <v>719.5</v>
      </c>
      <c r="P78" s="96"/>
    </row>
    <row r="79" spans="1:16" ht="32.15" customHeight="1" x14ac:dyDescent="0.35">
      <c r="A79" s="123" t="s">
        <v>4303</v>
      </c>
      <c r="B79" s="73" t="s">
        <v>4304</v>
      </c>
      <c r="C79" s="73" t="s">
        <v>4307</v>
      </c>
      <c r="D79" s="73" t="s">
        <v>85</v>
      </c>
      <c r="E79" s="72" t="s">
        <v>86</v>
      </c>
      <c r="F79" s="72" t="s">
        <v>85</v>
      </c>
      <c r="G79" s="72" t="s">
        <v>54</v>
      </c>
      <c r="H79" s="72" t="s">
        <v>55</v>
      </c>
      <c r="I79" s="72" t="s">
        <v>290</v>
      </c>
      <c r="J79" s="75">
        <v>600</v>
      </c>
      <c r="K79" s="76">
        <v>600</v>
      </c>
      <c r="L79" s="76">
        <v>0</v>
      </c>
      <c r="M79" s="76">
        <v>4350</v>
      </c>
      <c r="N79" s="77">
        <v>4219.5</v>
      </c>
      <c r="O79" s="78">
        <f t="shared" si="4"/>
        <v>3619.5</v>
      </c>
      <c r="P79" s="97"/>
    </row>
    <row r="80" spans="1:16" ht="87" x14ac:dyDescent="0.35">
      <c r="A80" s="127" t="s">
        <v>4303</v>
      </c>
      <c r="B80" s="83" t="s">
        <v>4304</v>
      </c>
      <c r="C80" s="83" t="s">
        <v>4308</v>
      </c>
      <c r="D80" s="83" t="s">
        <v>291</v>
      </c>
      <c r="E80" s="82" t="s">
        <v>292</v>
      </c>
      <c r="F80" s="82" t="s">
        <v>291</v>
      </c>
      <c r="G80" s="82" t="s">
        <v>54</v>
      </c>
      <c r="H80" s="82" t="s">
        <v>55</v>
      </c>
      <c r="I80" s="82" t="s">
        <v>293</v>
      </c>
      <c r="J80" s="75">
        <v>7000</v>
      </c>
      <c r="K80" s="85">
        <v>7000</v>
      </c>
      <c r="L80" s="85">
        <v>0</v>
      </c>
      <c r="M80" s="85">
        <v>7865</v>
      </c>
      <c r="N80" s="77">
        <v>7629.05</v>
      </c>
      <c r="O80" s="86">
        <f t="shared" si="4"/>
        <v>629.05000000000018</v>
      </c>
      <c r="P80" s="96"/>
    </row>
    <row r="81" spans="1:16" ht="101.5" x14ac:dyDescent="0.35">
      <c r="A81" s="123" t="s">
        <v>4303</v>
      </c>
      <c r="B81" s="73" t="s">
        <v>4304</v>
      </c>
      <c r="C81" s="73" t="s">
        <v>4309</v>
      </c>
      <c r="D81" s="73" t="s">
        <v>294</v>
      </c>
      <c r="E81" s="128" t="s">
        <v>295</v>
      </c>
      <c r="F81" s="72" t="s">
        <v>294</v>
      </c>
      <c r="G81" s="72" t="s">
        <v>54</v>
      </c>
      <c r="H81" s="72" t="s">
        <v>55</v>
      </c>
      <c r="I81" s="72" t="s">
        <v>293</v>
      </c>
      <c r="J81" s="75">
        <v>2000</v>
      </c>
      <c r="K81" s="76">
        <v>2000</v>
      </c>
      <c r="L81" s="76">
        <v>0</v>
      </c>
      <c r="M81" s="76">
        <v>2000</v>
      </c>
      <c r="N81" s="77">
        <v>2000</v>
      </c>
      <c r="O81" s="78">
        <f t="shared" si="4"/>
        <v>0</v>
      </c>
      <c r="P81" s="72"/>
    </row>
    <row r="82" spans="1:16" ht="59.25" customHeight="1" x14ac:dyDescent="0.35">
      <c r="A82" s="127" t="s">
        <v>4303</v>
      </c>
      <c r="B82" s="83" t="s">
        <v>4304</v>
      </c>
      <c r="C82" s="83" t="s">
        <v>4310</v>
      </c>
      <c r="D82" s="129" t="s">
        <v>803</v>
      </c>
      <c r="E82" s="106" t="s">
        <v>83</v>
      </c>
      <c r="F82" s="82" t="s">
        <v>82</v>
      </c>
      <c r="G82" s="82" t="s">
        <v>54</v>
      </c>
      <c r="H82" s="82" t="s">
        <v>55</v>
      </c>
      <c r="I82" s="82" t="s">
        <v>72</v>
      </c>
      <c r="J82" s="75">
        <v>349</v>
      </c>
      <c r="K82" s="85">
        <v>349</v>
      </c>
      <c r="L82" s="85">
        <v>0</v>
      </c>
      <c r="M82" s="85">
        <v>349</v>
      </c>
      <c r="N82" s="77">
        <v>349</v>
      </c>
      <c r="O82" s="86">
        <f t="shared" si="4"/>
        <v>0</v>
      </c>
      <c r="P82" s="82"/>
    </row>
    <row r="83" spans="1:16" ht="29" x14ac:dyDescent="0.35">
      <c r="A83" s="123" t="s">
        <v>4303</v>
      </c>
      <c r="B83" s="73" t="s">
        <v>4304</v>
      </c>
      <c r="C83" s="73" t="s">
        <v>4311</v>
      </c>
      <c r="D83" s="130" t="s">
        <v>854</v>
      </c>
      <c r="E83" s="107" t="s">
        <v>804</v>
      </c>
      <c r="F83" s="131" t="s">
        <v>119</v>
      </c>
      <c r="G83" s="72" t="s">
        <v>54</v>
      </c>
      <c r="H83" s="72" t="s">
        <v>55</v>
      </c>
      <c r="I83" s="132" t="s">
        <v>72</v>
      </c>
      <c r="J83" s="75">
        <v>1199</v>
      </c>
      <c r="K83" s="76">
        <v>1199</v>
      </c>
      <c r="L83" s="76">
        <v>0</v>
      </c>
      <c r="M83" s="76">
        <v>1199</v>
      </c>
      <c r="N83" s="77">
        <v>1199</v>
      </c>
      <c r="O83" s="78">
        <f t="shared" si="4"/>
        <v>0</v>
      </c>
      <c r="P83" s="72"/>
    </row>
    <row r="84" spans="1:16" ht="29" x14ac:dyDescent="0.35">
      <c r="A84" s="80"/>
      <c r="B84" s="81"/>
      <c r="C84" s="82"/>
      <c r="D84" s="94" t="s">
        <v>855</v>
      </c>
      <c r="E84" s="95" t="s">
        <v>805</v>
      </c>
      <c r="F84" s="133" t="s">
        <v>120</v>
      </c>
      <c r="G84" s="82" t="s">
        <v>54</v>
      </c>
      <c r="H84" s="82" t="s">
        <v>55</v>
      </c>
      <c r="I84" s="105" t="s">
        <v>72</v>
      </c>
      <c r="J84" s="75">
        <v>2279</v>
      </c>
      <c r="K84" s="85">
        <v>2279</v>
      </c>
      <c r="L84" s="85">
        <v>0</v>
      </c>
      <c r="M84" s="85">
        <v>2279</v>
      </c>
      <c r="N84" s="77">
        <v>2279</v>
      </c>
      <c r="O84" s="86">
        <f t="shared" si="4"/>
        <v>0</v>
      </c>
      <c r="P84" s="82"/>
    </row>
    <row r="85" spans="1:16" ht="29" x14ac:dyDescent="0.35">
      <c r="A85" s="70" t="s">
        <v>51</v>
      </c>
      <c r="B85" s="71">
        <v>3</v>
      </c>
      <c r="C85" s="72" t="s">
        <v>62</v>
      </c>
      <c r="D85" s="92" t="s">
        <v>856</v>
      </c>
      <c r="E85" s="93" t="s">
        <v>806</v>
      </c>
      <c r="F85" s="134" t="s">
        <v>121</v>
      </c>
      <c r="G85" s="72" t="s">
        <v>54</v>
      </c>
      <c r="H85" s="72" t="s">
        <v>55</v>
      </c>
      <c r="I85" s="72" t="s">
        <v>72</v>
      </c>
      <c r="J85" s="75">
        <v>3239</v>
      </c>
      <c r="K85" s="76">
        <v>3239</v>
      </c>
      <c r="L85" s="76">
        <v>0</v>
      </c>
      <c r="M85" s="76">
        <v>3239</v>
      </c>
      <c r="N85" s="77">
        <v>3239</v>
      </c>
      <c r="O85" s="78">
        <f t="shared" si="4"/>
        <v>0</v>
      </c>
      <c r="P85" s="72"/>
    </row>
    <row r="86" spans="1:16" ht="29" x14ac:dyDescent="0.35">
      <c r="A86" s="80" t="s">
        <v>51</v>
      </c>
      <c r="B86" s="81">
        <v>3</v>
      </c>
      <c r="C86" s="82" t="s">
        <v>62</v>
      </c>
      <c r="D86" s="94" t="s">
        <v>857</v>
      </c>
      <c r="E86" s="95" t="s">
        <v>807</v>
      </c>
      <c r="F86" s="133" t="s">
        <v>122</v>
      </c>
      <c r="G86" s="82" t="s">
        <v>54</v>
      </c>
      <c r="H86" s="82" t="s">
        <v>55</v>
      </c>
      <c r="I86" s="82" t="s">
        <v>72</v>
      </c>
      <c r="J86" s="75">
        <v>4079</v>
      </c>
      <c r="K86" s="85">
        <v>4079</v>
      </c>
      <c r="L86" s="85">
        <v>0</v>
      </c>
      <c r="M86" s="85">
        <v>4079</v>
      </c>
      <c r="N86" s="77">
        <v>4079</v>
      </c>
      <c r="O86" s="86">
        <f t="shared" si="4"/>
        <v>0</v>
      </c>
      <c r="P86" s="82"/>
    </row>
    <row r="87" spans="1:16" ht="29" x14ac:dyDescent="0.35">
      <c r="A87" s="70" t="s">
        <v>51</v>
      </c>
      <c r="B87" s="71">
        <v>3</v>
      </c>
      <c r="C87" s="72" t="s">
        <v>75</v>
      </c>
      <c r="D87" s="92" t="s">
        <v>858</v>
      </c>
      <c r="E87" s="93" t="s">
        <v>808</v>
      </c>
      <c r="F87" s="134" t="s">
        <v>123</v>
      </c>
      <c r="G87" s="72" t="s">
        <v>54</v>
      </c>
      <c r="H87" s="72" t="s">
        <v>55</v>
      </c>
      <c r="I87" s="72" t="s">
        <v>72</v>
      </c>
      <c r="J87" s="75">
        <v>4799</v>
      </c>
      <c r="K87" s="76">
        <v>4799</v>
      </c>
      <c r="L87" s="76">
        <v>0</v>
      </c>
      <c r="M87" s="76">
        <v>4799</v>
      </c>
      <c r="N87" s="77">
        <v>4799</v>
      </c>
      <c r="O87" s="78">
        <f t="shared" si="4"/>
        <v>0</v>
      </c>
      <c r="P87" s="97"/>
    </row>
    <row r="88" spans="1:16" ht="32.15" customHeight="1" x14ac:dyDescent="0.35">
      <c r="A88" s="80" t="s">
        <v>51</v>
      </c>
      <c r="B88" s="81">
        <v>3</v>
      </c>
      <c r="C88" s="82" t="s">
        <v>75</v>
      </c>
      <c r="D88" s="133" t="s">
        <v>809</v>
      </c>
      <c r="E88" s="82" t="s">
        <v>105</v>
      </c>
      <c r="F88" s="82" t="s">
        <v>104</v>
      </c>
      <c r="G88" s="82" t="s">
        <v>54</v>
      </c>
      <c r="H88" s="82" t="s">
        <v>55</v>
      </c>
      <c r="I88" s="82" t="s">
        <v>290</v>
      </c>
      <c r="J88" s="75">
        <v>4200</v>
      </c>
      <c r="K88" s="85">
        <v>4200</v>
      </c>
      <c r="L88" s="85">
        <v>0</v>
      </c>
      <c r="M88" s="85">
        <v>4410</v>
      </c>
      <c r="N88" s="77">
        <v>4277.7</v>
      </c>
      <c r="O88" s="86">
        <f t="shared" si="4"/>
        <v>77.699999999999818</v>
      </c>
      <c r="P88" s="96"/>
    </row>
    <row r="89" spans="1:16" ht="32.15" customHeight="1" x14ac:dyDescent="0.35">
      <c r="A89" s="70" t="s">
        <v>51</v>
      </c>
      <c r="B89" s="71">
        <v>3</v>
      </c>
      <c r="C89" s="72" t="s">
        <v>75</v>
      </c>
      <c r="D89" s="134" t="s">
        <v>810</v>
      </c>
      <c r="E89" s="72" t="s">
        <v>107</v>
      </c>
      <c r="F89" s="72" t="s">
        <v>106</v>
      </c>
      <c r="G89" s="72" t="s">
        <v>54</v>
      </c>
      <c r="H89" s="72" t="s">
        <v>55</v>
      </c>
      <c r="I89" s="72" t="s">
        <v>290</v>
      </c>
      <c r="J89" s="75">
        <v>8000</v>
      </c>
      <c r="K89" s="76">
        <v>8000</v>
      </c>
      <c r="L89" s="76">
        <v>0</v>
      </c>
      <c r="M89" s="76">
        <v>8400</v>
      </c>
      <c r="N89" s="77">
        <v>8148</v>
      </c>
      <c r="O89" s="78">
        <f t="shared" si="4"/>
        <v>148</v>
      </c>
      <c r="P89" s="97"/>
    </row>
    <row r="90" spans="1:16" ht="32.15" customHeight="1" x14ac:dyDescent="0.35">
      <c r="A90" s="80" t="s">
        <v>51</v>
      </c>
      <c r="B90" s="81">
        <v>3</v>
      </c>
      <c r="C90" s="82" t="s">
        <v>75</v>
      </c>
      <c r="D90" s="133" t="s">
        <v>811</v>
      </c>
      <c r="E90" s="82" t="s">
        <v>109</v>
      </c>
      <c r="F90" s="82" t="s">
        <v>108</v>
      </c>
      <c r="G90" s="82" t="s">
        <v>54</v>
      </c>
      <c r="H90" s="82" t="s">
        <v>55</v>
      </c>
      <c r="I90" s="82" t="s">
        <v>290</v>
      </c>
      <c r="J90" s="75">
        <v>11100</v>
      </c>
      <c r="K90" s="85">
        <v>11100</v>
      </c>
      <c r="L90" s="85">
        <v>0</v>
      </c>
      <c r="M90" s="85">
        <v>11655</v>
      </c>
      <c r="N90" s="77">
        <v>11305.35</v>
      </c>
      <c r="O90" s="86">
        <f t="shared" si="4"/>
        <v>205.35000000000036</v>
      </c>
      <c r="P90" s="96"/>
    </row>
    <row r="91" spans="1:16" ht="32.15" customHeight="1" x14ac:dyDescent="0.35">
      <c r="A91" s="70" t="s">
        <v>51</v>
      </c>
      <c r="B91" s="71">
        <v>3</v>
      </c>
      <c r="C91" s="72" t="s">
        <v>75</v>
      </c>
      <c r="D91" s="134" t="s">
        <v>812</v>
      </c>
      <c r="E91" s="72" t="s">
        <v>111</v>
      </c>
      <c r="F91" s="72" t="s">
        <v>110</v>
      </c>
      <c r="G91" s="72" t="s">
        <v>54</v>
      </c>
      <c r="H91" s="72" t="s">
        <v>55</v>
      </c>
      <c r="I91" s="72" t="s">
        <v>290</v>
      </c>
      <c r="J91" s="75">
        <v>13600</v>
      </c>
      <c r="K91" s="76">
        <v>13600</v>
      </c>
      <c r="L91" s="76">
        <v>0</v>
      </c>
      <c r="M91" s="76">
        <v>14280</v>
      </c>
      <c r="N91" s="77">
        <v>13851.6</v>
      </c>
      <c r="O91" s="78">
        <f t="shared" si="4"/>
        <v>251.60000000000036</v>
      </c>
      <c r="P91" s="97"/>
    </row>
    <row r="92" spans="1:16" ht="32.15" customHeight="1" x14ac:dyDescent="0.35">
      <c r="A92" s="80" t="s">
        <v>51</v>
      </c>
      <c r="B92" s="81">
        <v>2</v>
      </c>
      <c r="C92" s="82" t="s">
        <v>114</v>
      </c>
      <c r="D92" s="133" t="s">
        <v>813</v>
      </c>
      <c r="E92" s="82" t="s">
        <v>113</v>
      </c>
      <c r="F92" s="82" t="s">
        <v>112</v>
      </c>
      <c r="G92" s="82" t="s">
        <v>54</v>
      </c>
      <c r="H92" s="82" t="s">
        <v>55</v>
      </c>
      <c r="I92" s="82" t="s">
        <v>290</v>
      </c>
      <c r="J92" s="75">
        <v>15500</v>
      </c>
      <c r="K92" s="85">
        <v>15500</v>
      </c>
      <c r="L92" s="85">
        <v>0</v>
      </c>
      <c r="M92" s="85">
        <v>16275</v>
      </c>
      <c r="N92" s="77">
        <v>15786.75</v>
      </c>
      <c r="O92" s="86">
        <f t="shared" si="4"/>
        <v>286.75</v>
      </c>
      <c r="P92" s="96"/>
    </row>
    <row r="93" spans="1:16" ht="29" x14ac:dyDescent="0.35">
      <c r="A93" s="70" t="s">
        <v>51</v>
      </c>
      <c r="B93" s="71">
        <v>2</v>
      </c>
      <c r="C93" s="72" t="s">
        <v>114</v>
      </c>
      <c r="D93" s="98" t="s">
        <v>313</v>
      </c>
      <c r="E93" s="135" t="s">
        <v>314</v>
      </c>
      <c r="F93" s="136" t="s">
        <v>315</v>
      </c>
      <c r="G93" s="72" t="s">
        <v>54</v>
      </c>
      <c r="H93" s="72" t="s">
        <v>55</v>
      </c>
      <c r="I93" s="72" t="s">
        <v>72</v>
      </c>
      <c r="J93" s="75">
        <f>0.95*K93</f>
        <v>4.75</v>
      </c>
      <c r="K93" s="76">
        <v>5</v>
      </c>
      <c r="L93" s="76">
        <v>0</v>
      </c>
      <c r="M93" s="76">
        <v>6</v>
      </c>
      <c r="N93" s="77">
        <v>5.82</v>
      </c>
      <c r="O93" s="78">
        <f t="shared" si="4"/>
        <v>1.0700000000000003</v>
      </c>
      <c r="P93" s="97"/>
    </row>
    <row r="94" spans="1:16" ht="48" x14ac:dyDescent="0.35">
      <c r="A94" s="80" t="s">
        <v>51</v>
      </c>
      <c r="B94" s="81">
        <v>2</v>
      </c>
      <c r="C94" s="82" t="s">
        <v>114</v>
      </c>
      <c r="D94" s="100" t="s">
        <v>70</v>
      </c>
      <c r="E94" s="137" t="s">
        <v>71</v>
      </c>
      <c r="F94" s="138" t="s">
        <v>70</v>
      </c>
      <c r="G94" s="138" t="s">
        <v>54</v>
      </c>
      <c r="H94" s="138" t="s">
        <v>55</v>
      </c>
      <c r="I94" s="138" t="s">
        <v>72</v>
      </c>
      <c r="J94" s="75">
        <f>0.95*K94</f>
        <v>61.75</v>
      </c>
      <c r="K94" s="139">
        <v>65</v>
      </c>
      <c r="L94" s="139">
        <v>0</v>
      </c>
      <c r="M94" s="139">
        <v>70</v>
      </c>
      <c r="N94" s="77">
        <v>67.899999999999991</v>
      </c>
      <c r="O94" s="86">
        <f t="shared" si="4"/>
        <v>6.1499999999999915</v>
      </c>
      <c r="P94" s="96"/>
    </row>
    <row r="95" spans="1:16" ht="57.5" x14ac:dyDescent="0.35">
      <c r="A95" s="70" t="s">
        <v>51</v>
      </c>
      <c r="B95" s="71">
        <v>3</v>
      </c>
      <c r="C95" s="90" t="s">
        <v>75</v>
      </c>
      <c r="D95" s="120" t="s">
        <v>4313</v>
      </c>
      <c r="E95" s="140" t="s">
        <v>4314</v>
      </c>
      <c r="F95" s="141" t="s">
        <v>4315</v>
      </c>
      <c r="G95" s="142"/>
      <c r="H95" s="142"/>
      <c r="I95" s="142"/>
      <c r="J95" s="113" t="s">
        <v>4288</v>
      </c>
      <c r="K95" s="143"/>
      <c r="L95" s="144">
        <v>0</v>
      </c>
      <c r="M95" s="144">
        <v>1400</v>
      </c>
      <c r="N95" s="77">
        <v>1358</v>
      </c>
      <c r="O95" s="78" t="s">
        <v>72</v>
      </c>
      <c r="P95" s="145"/>
    </row>
    <row r="96" spans="1:16" ht="126.5" x14ac:dyDescent="0.35">
      <c r="A96" s="80" t="s">
        <v>51</v>
      </c>
      <c r="B96" s="81">
        <v>3</v>
      </c>
      <c r="C96" s="91" t="s">
        <v>75</v>
      </c>
      <c r="D96" s="116" t="s">
        <v>4313</v>
      </c>
      <c r="E96" s="146" t="s">
        <v>4316</v>
      </c>
      <c r="F96" s="147" t="s">
        <v>4317</v>
      </c>
      <c r="G96" s="138"/>
      <c r="H96" s="138"/>
      <c r="I96" s="138"/>
      <c r="J96" s="113" t="s">
        <v>4288</v>
      </c>
      <c r="K96" s="148"/>
      <c r="L96" s="139">
        <v>0</v>
      </c>
      <c r="M96" s="139">
        <v>3400</v>
      </c>
      <c r="N96" s="77">
        <v>3298</v>
      </c>
      <c r="O96" s="86" t="s">
        <v>72</v>
      </c>
      <c r="P96" s="149"/>
    </row>
    <row r="97" spans="1:16" ht="34.5" x14ac:dyDescent="0.35">
      <c r="A97" s="70" t="s">
        <v>51</v>
      </c>
      <c r="B97" s="71">
        <v>3</v>
      </c>
      <c r="C97" s="90" t="s">
        <v>48</v>
      </c>
      <c r="D97" s="120" t="s">
        <v>4318</v>
      </c>
      <c r="E97" s="150" t="s">
        <v>4319</v>
      </c>
      <c r="F97" s="141" t="s">
        <v>4320</v>
      </c>
      <c r="G97" s="142"/>
      <c r="H97" s="142"/>
      <c r="I97" s="142"/>
      <c r="J97" s="113" t="s">
        <v>4288</v>
      </c>
      <c r="K97" s="143"/>
      <c r="L97" s="144">
        <v>374</v>
      </c>
      <c r="M97" s="144">
        <v>29060</v>
      </c>
      <c r="N97" s="77">
        <v>28562.2</v>
      </c>
      <c r="O97" s="78" t="s">
        <v>72</v>
      </c>
      <c r="P97" s="145"/>
    </row>
    <row r="98" spans="1:16" ht="34.5" x14ac:dyDescent="0.35">
      <c r="A98" s="80" t="s">
        <v>51</v>
      </c>
      <c r="B98" s="81">
        <v>3</v>
      </c>
      <c r="C98" s="91" t="s">
        <v>48</v>
      </c>
      <c r="D98" s="116" t="s">
        <v>4318</v>
      </c>
      <c r="E98" s="146" t="s">
        <v>4321</v>
      </c>
      <c r="F98" s="147" t="s">
        <v>4322</v>
      </c>
      <c r="G98" s="138"/>
      <c r="H98" s="138"/>
      <c r="I98" s="138"/>
      <c r="J98" s="113" t="s">
        <v>4288</v>
      </c>
      <c r="K98" s="148"/>
      <c r="L98" s="139">
        <v>374</v>
      </c>
      <c r="M98" s="139">
        <v>29060</v>
      </c>
      <c r="N98" s="77">
        <v>28562.2</v>
      </c>
      <c r="O98" s="86" t="s">
        <v>72</v>
      </c>
      <c r="P98" s="149"/>
    </row>
    <row r="99" spans="1:16" ht="34.5" x14ac:dyDescent="0.35">
      <c r="A99" s="70" t="s">
        <v>51</v>
      </c>
      <c r="B99" s="71">
        <v>3</v>
      </c>
      <c r="C99" s="90" t="s">
        <v>48</v>
      </c>
      <c r="D99" s="120" t="s">
        <v>4318</v>
      </c>
      <c r="E99" s="150" t="s">
        <v>4323</v>
      </c>
      <c r="F99" s="141" t="s">
        <v>4324</v>
      </c>
      <c r="G99" s="142"/>
      <c r="H99" s="142"/>
      <c r="I99" s="142"/>
      <c r="J99" s="113" t="s">
        <v>4288</v>
      </c>
      <c r="K99" s="143"/>
      <c r="L99" s="144">
        <v>374</v>
      </c>
      <c r="M99" s="144">
        <v>29060</v>
      </c>
      <c r="N99" s="77">
        <v>28562.2</v>
      </c>
      <c r="O99" s="78" t="s">
        <v>72</v>
      </c>
      <c r="P99" s="145"/>
    </row>
    <row r="100" spans="1:16" ht="34.5" x14ac:dyDescent="0.35">
      <c r="A100" s="80" t="s">
        <v>51</v>
      </c>
      <c r="B100" s="81">
        <v>3</v>
      </c>
      <c r="C100" s="91" t="s">
        <v>48</v>
      </c>
      <c r="D100" s="116" t="s">
        <v>4318</v>
      </c>
      <c r="E100" s="146" t="s">
        <v>4325</v>
      </c>
      <c r="F100" s="147" t="s">
        <v>4282</v>
      </c>
      <c r="G100" s="138"/>
      <c r="H100" s="138"/>
      <c r="I100" s="138"/>
      <c r="J100" s="113" t="s">
        <v>4288</v>
      </c>
      <c r="K100" s="148"/>
      <c r="L100" s="139">
        <v>374</v>
      </c>
      <c r="M100" s="139">
        <v>29060</v>
      </c>
      <c r="N100" s="77">
        <v>28562.2</v>
      </c>
      <c r="O100" s="86" t="s">
        <v>72</v>
      </c>
      <c r="P100" s="149"/>
    </row>
    <row r="101" spans="1:16" ht="34.5" x14ac:dyDescent="0.35">
      <c r="A101" s="70" t="s">
        <v>51</v>
      </c>
      <c r="B101" s="71">
        <v>3</v>
      </c>
      <c r="C101" s="90" t="s">
        <v>48</v>
      </c>
      <c r="D101" s="120" t="s">
        <v>4318</v>
      </c>
      <c r="E101" s="150" t="s">
        <v>4326</v>
      </c>
      <c r="F101" s="141" t="s">
        <v>4327</v>
      </c>
      <c r="G101" s="142"/>
      <c r="H101" s="142"/>
      <c r="I101" s="142"/>
      <c r="J101" s="113" t="s">
        <v>4288</v>
      </c>
      <c r="K101" s="143"/>
      <c r="L101" s="144">
        <v>374</v>
      </c>
      <c r="M101" s="144">
        <v>29060</v>
      </c>
      <c r="N101" s="77">
        <v>28562.2</v>
      </c>
      <c r="O101" s="78" t="s">
        <v>72</v>
      </c>
      <c r="P101" s="145"/>
    </row>
    <row r="102" spans="1:16" ht="34.5" x14ac:dyDescent="0.35">
      <c r="A102" s="80" t="s">
        <v>51</v>
      </c>
      <c r="B102" s="81">
        <v>3</v>
      </c>
      <c r="C102" s="91" t="s">
        <v>48</v>
      </c>
      <c r="D102" s="116" t="s">
        <v>4318</v>
      </c>
      <c r="E102" s="146" t="s">
        <v>4328</v>
      </c>
      <c r="F102" s="147" t="s">
        <v>4329</v>
      </c>
      <c r="G102" s="138"/>
      <c r="H102" s="138"/>
      <c r="I102" s="138"/>
      <c r="J102" s="113" t="s">
        <v>4288</v>
      </c>
      <c r="K102" s="148"/>
      <c r="L102" s="139">
        <v>374</v>
      </c>
      <c r="M102" s="139">
        <v>29060</v>
      </c>
      <c r="N102" s="77">
        <v>28562.2</v>
      </c>
      <c r="O102" s="86" t="s">
        <v>72</v>
      </c>
      <c r="P102" s="149"/>
    </row>
    <row r="103" spans="1:16" ht="103.5" x14ac:dyDescent="0.35">
      <c r="A103" s="70" t="s">
        <v>51</v>
      </c>
      <c r="B103" s="71">
        <v>3</v>
      </c>
      <c r="C103" s="90" t="s">
        <v>48</v>
      </c>
      <c r="D103" s="120" t="s">
        <v>4313</v>
      </c>
      <c r="E103" s="150" t="s">
        <v>4330</v>
      </c>
      <c r="F103" s="141" t="s">
        <v>4331</v>
      </c>
      <c r="G103" s="142"/>
      <c r="H103" s="142"/>
      <c r="I103" s="142"/>
      <c r="J103" s="113" t="s">
        <v>4288</v>
      </c>
      <c r="K103" s="143"/>
      <c r="L103" s="144">
        <v>0</v>
      </c>
      <c r="M103" s="144">
        <v>750</v>
      </c>
      <c r="N103" s="77">
        <v>727.5</v>
      </c>
      <c r="O103" s="78" t="s">
        <v>72</v>
      </c>
      <c r="P103" s="145"/>
    </row>
    <row r="104" spans="1:16" ht="149.5" x14ac:dyDescent="0.35">
      <c r="A104" s="80" t="s">
        <v>51</v>
      </c>
      <c r="B104" s="81">
        <v>3</v>
      </c>
      <c r="C104" s="91" t="s">
        <v>48</v>
      </c>
      <c r="D104" s="116" t="s">
        <v>4313</v>
      </c>
      <c r="E104" s="146" t="s">
        <v>4332</v>
      </c>
      <c r="F104" s="147" t="s">
        <v>4333</v>
      </c>
      <c r="G104" s="138"/>
      <c r="H104" s="138"/>
      <c r="I104" s="138"/>
      <c r="J104" s="113" t="s">
        <v>4288</v>
      </c>
      <c r="K104" s="148"/>
      <c r="L104" s="139">
        <v>0</v>
      </c>
      <c r="M104" s="139">
        <v>1750</v>
      </c>
      <c r="N104" s="77">
        <v>1697.5</v>
      </c>
      <c r="O104" s="86" t="s">
        <v>72</v>
      </c>
      <c r="P104" s="149"/>
    </row>
    <row r="105" spans="1:16" ht="46" x14ac:dyDescent="0.35">
      <c r="A105" s="70" t="s">
        <v>51</v>
      </c>
      <c r="B105" s="71">
        <v>3</v>
      </c>
      <c r="C105" s="90" t="s">
        <v>48</v>
      </c>
      <c r="D105" s="120" t="s">
        <v>4318</v>
      </c>
      <c r="E105" s="150" t="s">
        <v>4334</v>
      </c>
      <c r="F105" s="141" t="s">
        <v>4335</v>
      </c>
      <c r="G105" s="142"/>
      <c r="H105" s="142"/>
      <c r="I105" s="142"/>
      <c r="J105" s="113" t="s">
        <v>4288</v>
      </c>
      <c r="K105" s="143"/>
      <c r="L105" s="144">
        <v>286</v>
      </c>
      <c r="M105" s="144">
        <v>18185</v>
      </c>
      <c r="N105" s="77">
        <v>17925.45</v>
      </c>
      <c r="O105" s="78" t="s">
        <v>72</v>
      </c>
      <c r="P105" s="145"/>
    </row>
    <row r="106" spans="1:16" ht="46" x14ac:dyDescent="0.35">
      <c r="A106" s="80" t="s">
        <v>51</v>
      </c>
      <c r="B106" s="81">
        <v>3</v>
      </c>
      <c r="C106" s="91" t="s">
        <v>48</v>
      </c>
      <c r="D106" s="116" t="s">
        <v>4318</v>
      </c>
      <c r="E106" s="146" t="s">
        <v>4336</v>
      </c>
      <c r="F106" s="147" t="s">
        <v>4337</v>
      </c>
      <c r="G106" s="138"/>
      <c r="H106" s="138"/>
      <c r="I106" s="138"/>
      <c r="J106" s="113" t="s">
        <v>4288</v>
      </c>
      <c r="K106" s="148"/>
      <c r="L106" s="139">
        <v>286</v>
      </c>
      <c r="M106" s="139">
        <v>23325</v>
      </c>
      <c r="N106" s="77">
        <v>22911.25</v>
      </c>
      <c r="O106" s="86" t="s">
        <v>72</v>
      </c>
      <c r="P106" s="149"/>
    </row>
    <row r="107" spans="1:16" ht="46" x14ac:dyDescent="0.35">
      <c r="A107" s="70" t="s">
        <v>51</v>
      </c>
      <c r="B107" s="71">
        <v>3</v>
      </c>
      <c r="C107" s="90" t="s">
        <v>48</v>
      </c>
      <c r="D107" s="120" t="s">
        <v>4318</v>
      </c>
      <c r="E107" s="150" t="s">
        <v>4338</v>
      </c>
      <c r="F107" s="141" t="s">
        <v>4339</v>
      </c>
      <c r="G107" s="142"/>
      <c r="H107" s="142"/>
      <c r="I107" s="142"/>
      <c r="J107" s="113" t="s">
        <v>4288</v>
      </c>
      <c r="K107" s="143"/>
      <c r="L107" s="144">
        <v>286</v>
      </c>
      <c r="M107" s="144">
        <v>26510</v>
      </c>
      <c r="N107" s="77">
        <v>26000.7</v>
      </c>
      <c r="O107" s="78" t="s">
        <v>72</v>
      </c>
      <c r="P107" s="145"/>
    </row>
    <row r="108" spans="1:16" ht="34.5" x14ac:dyDescent="0.35">
      <c r="A108" s="80" t="s">
        <v>51</v>
      </c>
      <c r="B108" s="81">
        <v>3</v>
      </c>
      <c r="C108" s="91" t="s">
        <v>48</v>
      </c>
      <c r="D108" s="116" t="s">
        <v>4318</v>
      </c>
      <c r="E108" s="146" t="s">
        <v>4340</v>
      </c>
      <c r="F108" s="147" t="s">
        <v>4341</v>
      </c>
      <c r="G108" s="138"/>
      <c r="H108" s="138"/>
      <c r="I108" s="138"/>
      <c r="J108" s="113" t="s">
        <v>4288</v>
      </c>
      <c r="K108" s="148"/>
      <c r="L108" s="139">
        <v>225</v>
      </c>
      <c r="M108" s="139">
        <v>17715</v>
      </c>
      <c r="N108" s="77">
        <v>17408.55</v>
      </c>
      <c r="O108" s="86" t="s">
        <v>72</v>
      </c>
      <c r="P108" s="149"/>
    </row>
    <row r="109" spans="1:16" ht="34.5" x14ac:dyDescent="0.35">
      <c r="A109" s="70" t="s">
        <v>51</v>
      </c>
      <c r="B109" s="71">
        <v>3</v>
      </c>
      <c r="C109" s="90" t="s">
        <v>48</v>
      </c>
      <c r="D109" s="120" t="s">
        <v>4318</v>
      </c>
      <c r="E109" s="150" t="s">
        <v>4342</v>
      </c>
      <c r="F109" s="141" t="s">
        <v>4343</v>
      </c>
      <c r="G109" s="142"/>
      <c r="H109" s="142"/>
      <c r="I109" s="142"/>
      <c r="J109" s="113" t="s">
        <v>4288</v>
      </c>
      <c r="K109" s="143"/>
      <c r="L109" s="144">
        <v>225</v>
      </c>
      <c r="M109" s="144">
        <v>17715</v>
      </c>
      <c r="N109" s="77">
        <v>17408.55</v>
      </c>
      <c r="O109" s="78" t="s">
        <v>72</v>
      </c>
      <c r="P109" s="145"/>
    </row>
    <row r="110" spans="1:16" ht="34.5" x14ac:dyDescent="0.35">
      <c r="A110" s="80" t="s">
        <v>51</v>
      </c>
      <c r="B110" s="81">
        <v>3</v>
      </c>
      <c r="C110" s="91" t="s">
        <v>48</v>
      </c>
      <c r="D110" s="116" t="s">
        <v>4318</v>
      </c>
      <c r="E110" s="146" t="s">
        <v>4344</v>
      </c>
      <c r="F110" s="147" t="s">
        <v>4345</v>
      </c>
      <c r="G110" s="138"/>
      <c r="H110" s="138"/>
      <c r="I110" s="138"/>
      <c r="J110" s="113" t="s">
        <v>4288</v>
      </c>
      <c r="K110" s="148"/>
      <c r="L110" s="139">
        <v>312</v>
      </c>
      <c r="M110" s="139">
        <v>20900</v>
      </c>
      <c r="N110" s="77">
        <v>20585</v>
      </c>
      <c r="O110" s="86" t="s">
        <v>72</v>
      </c>
      <c r="P110" s="149"/>
    </row>
    <row r="111" spans="1:16" ht="46" x14ac:dyDescent="0.35">
      <c r="A111" s="70" t="s">
        <v>51</v>
      </c>
      <c r="B111" s="71">
        <v>3</v>
      </c>
      <c r="C111" s="90" t="s">
        <v>48</v>
      </c>
      <c r="D111" s="120" t="s">
        <v>4318</v>
      </c>
      <c r="E111" s="150" t="s">
        <v>4346</v>
      </c>
      <c r="F111" s="141" t="s">
        <v>4347</v>
      </c>
      <c r="G111" s="142"/>
      <c r="H111" s="142"/>
      <c r="I111" s="142"/>
      <c r="J111" s="113" t="s">
        <v>4288</v>
      </c>
      <c r="K111" s="143"/>
      <c r="L111" s="144">
        <v>312</v>
      </c>
      <c r="M111" s="144">
        <v>20900</v>
      </c>
      <c r="N111" s="77">
        <v>20585</v>
      </c>
      <c r="O111" s="78" t="s">
        <v>72</v>
      </c>
      <c r="P111" s="145"/>
    </row>
    <row r="112" spans="1:16" ht="34.5" x14ac:dyDescent="0.35">
      <c r="A112" s="80" t="s">
        <v>51</v>
      </c>
      <c r="B112" s="81">
        <v>3</v>
      </c>
      <c r="C112" s="91" t="s">
        <v>48</v>
      </c>
      <c r="D112" s="116" t="s">
        <v>4318</v>
      </c>
      <c r="E112" s="146" t="s">
        <v>4348</v>
      </c>
      <c r="F112" s="147" t="s">
        <v>4349</v>
      </c>
      <c r="G112" s="138"/>
      <c r="H112" s="138"/>
      <c r="I112" s="138"/>
      <c r="J112" s="113" t="s">
        <v>4288</v>
      </c>
      <c r="K112" s="148"/>
      <c r="L112" s="139">
        <v>312</v>
      </c>
      <c r="M112" s="139">
        <v>22810</v>
      </c>
      <c r="N112" s="77">
        <v>22437.7</v>
      </c>
      <c r="O112" s="86" t="s">
        <v>72</v>
      </c>
      <c r="P112" s="149"/>
    </row>
    <row r="113" spans="1:16" ht="34.5" x14ac:dyDescent="0.35">
      <c r="A113" s="70" t="s">
        <v>51</v>
      </c>
      <c r="B113" s="71">
        <v>3</v>
      </c>
      <c r="C113" s="90" t="s">
        <v>48</v>
      </c>
      <c r="D113" s="120" t="s">
        <v>4318</v>
      </c>
      <c r="E113" s="150" t="s">
        <v>4350</v>
      </c>
      <c r="F113" s="141" t="s">
        <v>4351</v>
      </c>
      <c r="G113" s="142"/>
      <c r="H113" s="142"/>
      <c r="I113" s="142"/>
      <c r="J113" s="113" t="s">
        <v>4288</v>
      </c>
      <c r="K113" s="143"/>
      <c r="L113" s="144">
        <v>312</v>
      </c>
      <c r="M113" s="144">
        <v>22810</v>
      </c>
      <c r="N113" s="77">
        <v>22437.7</v>
      </c>
      <c r="O113" s="78" t="s">
        <v>72</v>
      </c>
      <c r="P113" s="145"/>
    </row>
    <row r="114" spans="1:16" ht="34.5" x14ac:dyDescent="0.35">
      <c r="A114" s="80" t="s">
        <v>51</v>
      </c>
      <c r="B114" s="81">
        <v>3</v>
      </c>
      <c r="C114" s="91" t="s">
        <v>48</v>
      </c>
      <c r="D114" s="116" t="s">
        <v>4318</v>
      </c>
      <c r="E114" s="146" t="s">
        <v>4352</v>
      </c>
      <c r="F114" s="147" t="s">
        <v>4353</v>
      </c>
      <c r="G114" s="138"/>
      <c r="H114" s="138"/>
      <c r="I114" s="138"/>
      <c r="J114" s="113" t="s">
        <v>4288</v>
      </c>
      <c r="K114" s="148"/>
      <c r="L114" s="139">
        <v>312</v>
      </c>
      <c r="M114" s="139">
        <v>26000</v>
      </c>
      <c r="N114" s="77">
        <v>25532</v>
      </c>
      <c r="O114" s="86" t="s">
        <v>72</v>
      </c>
      <c r="P114" s="149"/>
    </row>
    <row r="115" spans="1:16" ht="46" x14ac:dyDescent="0.35">
      <c r="A115" s="70" t="s">
        <v>51</v>
      </c>
      <c r="B115" s="71">
        <v>3</v>
      </c>
      <c r="C115" s="90" t="s">
        <v>48</v>
      </c>
      <c r="D115" s="120" t="s">
        <v>4318</v>
      </c>
      <c r="E115" s="150" t="s">
        <v>4354</v>
      </c>
      <c r="F115" s="141" t="s">
        <v>4355</v>
      </c>
      <c r="G115" s="142"/>
      <c r="H115" s="142"/>
      <c r="I115" s="142"/>
      <c r="J115" s="113" t="s">
        <v>4288</v>
      </c>
      <c r="K115" s="143"/>
      <c r="L115" s="144">
        <v>312</v>
      </c>
      <c r="M115" s="144">
        <v>26000</v>
      </c>
      <c r="N115" s="77">
        <v>25532</v>
      </c>
      <c r="O115" s="78" t="s">
        <v>72</v>
      </c>
      <c r="P115" s="145"/>
    </row>
    <row r="116" spans="1:16" ht="46" x14ac:dyDescent="0.35">
      <c r="A116" s="80" t="s">
        <v>51</v>
      </c>
      <c r="B116" s="81">
        <v>3</v>
      </c>
      <c r="C116" s="91" t="s">
        <v>48</v>
      </c>
      <c r="D116" s="116" t="s">
        <v>4318</v>
      </c>
      <c r="E116" s="146" t="s">
        <v>4356</v>
      </c>
      <c r="F116" s="147" t="s">
        <v>4357</v>
      </c>
      <c r="G116" s="138"/>
      <c r="H116" s="138"/>
      <c r="I116" s="138"/>
      <c r="J116" s="113" t="s">
        <v>4288</v>
      </c>
      <c r="K116" s="148"/>
      <c r="L116" s="139">
        <v>312</v>
      </c>
      <c r="M116" s="139">
        <v>23285</v>
      </c>
      <c r="N116" s="77">
        <v>22898.45</v>
      </c>
      <c r="O116" s="86" t="s">
        <v>72</v>
      </c>
      <c r="P116" s="149"/>
    </row>
    <row r="117" spans="1:16" ht="46" x14ac:dyDescent="0.35">
      <c r="A117" s="70" t="s">
        <v>51</v>
      </c>
      <c r="B117" s="71">
        <v>3</v>
      </c>
      <c r="C117" s="90" t="s">
        <v>48</v>
      </c>
      <c r="D117" s="120" t="s">
        <v>4318</v>
      </c>
      <c r="E117" s="150" t="s">
        <v>4358</v>
      </c>
      <c r="F117" s="141" t="s">
        <v>4359</v>
      </c>
      <c r="G117" s="142"/>
      <c r="H117" s="142"/>
      <c r="I117" s="142"/>
      <c r="J117" s="113" t="s">
        <v>4288</v>
      </c>
      <c r="K117" s="143"/>
      <c r="L117" s="144">
        <v>312</v>
      </c>
      <c r="M117" s="144">
        <v>27910</v>
      </c>
      <c r="N117" s="77">
        <v>27384.7</v>
      </c>
      <c r="O117" s="78" t="s">
        <v>72</v>
      </c>
      <c r="P117" s="145"/>
    </row>
    <row r="118" spans="1:16" ht="46" x14ac:dyDescent="0.35">
      <c r="A118" s="80" t="s">
        <v>51</v>
      </c>
      <c r="B118" s="81">
        <v>3</v>
      </c>
      <c r="C118" s="91" t="s">
        <v>48</v>
      </c>
      <c r="D118" s="116" t="s">
        <v>4318</v>
      </c>
      <c r="E118" s="146" t="s">
        <v>4360</v>
      </c>
      <c r="F118" s="147" t="s">
        <v>4361</v>
      </c>
      <c r="G118" s="138"/>
      <c r="H118" s="138"/>
      <c r="I118" s="138"/>
      <c r="J118" s="113" t="s">
        <v>4288</v>
      </c>
      <c r="K118" s="148"/>
      <c r="L118" s="139">
        <v>312</v>
      </c>
      <c r="M118" s="139">
        <v>31095</v>
      </c>
      <c r="N118" s="77">
        <v>30474.149999999998</v>
      </c>
      <c r="O118" s="86" t="s">
        <v>72</v>
      </c>
      <c r="P118" s="149"/>
    </row>
    <row r="119" spans="1:16" ht="34.5" x14ac:dyDescent="0.35">
      <c r="A119" s="70" t="s">
        <v>51</v>
      </c>
      <c r="B119" s="71">
        <v>3</v>
      </c>
      <c r="C119" s="90" t="s">
        <v>48</v>
      </c>
      <c r="D119" s="120" t="s">
        <v>4318</v>
      </c>
      <c r="E119" s="150" t="s">
        <v>4362</v>
      </c>
      <c r="F119" s="141" t="s">
        <v>4363</v>
      </c>
      <c r="G119" s="142"/>
      <c r="H119" s="142"/>
      <c r="I119" s="142"/>
      <c r="J119" s="113" t="s">
        <v>4288</v>
      </c>
      <c r="K119" s="143"/>
      <c r="L119" s="144">
        <v>312</v>
      </c>
      <c r="M119" s="144">
        <v>22810</v>
      </c>
      <c r="N119" s="77">
        <v>22437.7</v>
      </c>
      <c r="O119" s="78" t="s">
        <v>72</v>
      </c>
      <c r="P119" s="145"/>
    </row>
    <row r="120" spans="1:16" ht="34.5" x14ac:dyDescent="0.35">
      <c r="A120" s="80" t="s">
        <v>51</v>
      </c>
      <c r="B120" s="81">
        <v>3</v>
      </c>
      <c r="C120" s="91" t="s">
        <v>48</v>
      </c>
      <c r="D120" s="116" t="s">
        <v>4318</v>
      </c>
      <c r="E120" s="146" t="s">
        <v>4364</v>
      </c>
      <c r="F120" s="147" t="s">
        <v>4365</v>
      </c>
      <c r="G120" s="138"/>
      <c r="H120" s="138"/>
      <c r="I120" s="138"/>
      <c r="J120" s="113" t="s">
        <v>4288</v>
      </c>
      <c r="K120" s="148"/>
      <c r="L120" s="139">
        <v>312</v>
      </c>
      <c r="M120" s="139">
        <v>22810</v>
      </c>
      <c r="N120" s="77">
        <v>22437.7</v>
      </c>
      <c r="O120" s="86" t="s">
        <v>72</v>
      </c>
      <c r="P120" s="149"/>
    </row>
    <row r="121" spans="1:16" ht="34.5" x14ac:dyDescent="0.35">
      <c r="A121" s="70" t="s">
        <v>51</v>
      </c>
      <c r="B121" s="71">
        <v>3</v>
      </c>
      <c r="C121" s="90" t="s">
        <v>48</v>
      </c>
      <c r="D121" s="120" t="s">
        <v>4318</v>
      </c>
      <c r="E121" s="150" t="s">
        <v>4366</v>
      </c>
      <c r="F121" s="141" t="s">
        <v>4367</v>
      </c>
      <c r="G121" s="142"/>
      <c r="H121" s="142"/>
      <c r="I121" s="142"/>
      <c r="J121" s="113" t="s">
        <v>4288</v>
      </c>
      <c r="K121" s="143"/>
      <c r="L121" s="144">
        <v>312</v>
      </c>
      <c r="M121" s="144">
        <v>26000</v>
      </c>
      <c r="N121" s="77">
        <v>25532</v>
      </c>
      <c r="O121" s="78" t="s">
        <v>72</v>
      </c>
      <c r="P121" s="145"/>
    </row>
    <row r="122" spans="1:16" ht="46" x14ac:dyDescent="0.35">
      <c r="A122" s="80" t="s">
        <v>51</v>
      </c>
      <c r="B122" s="81">
        <v>3</v>
      </c>
      <c r="C122" s="91" t="s">
        <v>48</v>
      </c>
      <c r="D122" s="116" t="s">
        <v>4318</v>
      </c>
      <c r="E122" s="146" t="s">
        <v>4368</v>
      </c>
      <c r="F122" s="147" t="s">
        <v>4369</v>
      </c>
      <c r="G122" s="138"/>
      <c r="H122" s="138"/>
      <c r="I122" s="138"/>
      <c r="J122" s="113" t="s">
        <v>4288</v>
      </c>
      <c r="K122" s="148"/>
      <c r="L122" s="139">
        <v>312</v>
      </c>
      <c r="M122" s="139">
        <v>26000</v>
      </c>
      <c r="N122" s="77">
        <v>25532</v>
      </c>
      <c r="O122" s="86" t="s">
        <v>72</v>
      </c>
      <c r="P122" s="149"/>
    </row>
    <row r="123" spans="1:16" ht="34.5" x14ac:dyDescent="0.35">
      <c r="A123" s="70" t="s">
        <v>51</v>
      </c>
      <c r="B123" s="71">
        <v>3</v>
      </c>
      <c r="C123" s="90" t="s">
        <v>48</v>
      </c>
      <c r="D123" s="120" t="s">
        <v>4318</v>
      </c>
      <c r="E123" s="150" t="s">
        <v>4370</v>
      </c>
      <c r="F123" s="141" t="s">
        <v>4371</v>
      </c>
      <c r="G123" s="142"/>
      <c r="H123" s="142"/>
      <c r="I123" s="142"/>
      <c r="J123" s="113" t="s">
        <v>4288</v>
      </c>
      <c r="K123" s="143"/>
      <c r="L123" s="144">
        <v>312</v>
      </c>
      <c r="M123" s="144">
        <v>27400</v>
      </c>
      <c r="N123" s="77">
        <v>26890</v>
      </c>
      <c r="O123" s="78" t="s">
        <v>72</v>
      </c>
      <c r="P123" s="145"/>
    </row>
    <row r="124" spans="1:16" ht="34.5" x14ac:dyDescent="0.35">
      <c r="A124" s="80" t="s">
        <v>51</v>
      </c>
      <c r="B124" s="81">
        <v>3</v>
      </c>
      <c r="C124" s="91" t="s">
        <v>48</v>
      </c>
      <c r="D124" s="116" t="s">
        <v>4318</v>
      </c>
      <c r="E124" s="146" t="s">
        <v>4372</v>
      </c>
      <c r="F124" s="147" t="s">
        <v>4373</v>
      </c>
      <c r="G124" s="138"/>
      <c r="H124" s="138"/>
      <c r="I124" s="138"/>
      <c r="J124" s="113" t="s">
        <v>4288</v>
      </c>
      <c r="K124" s="148"/>
      <c r="L124" s="139">
        <v>312</v>
      </c>
      <c r="M124" s="139">
        <v>27400</v>
      </c>
      <c r="N124" s="77">
        <v>26890</v>
      </c>
      <c r="O124" s="86" t="s">
        <v>72</v>
      </c>
      <c r="P124" s="149"/>
    </row>
    <row r="125" spans="1:16" ht="34.5" x14ac:dyDescent="0.35">
      <c r="A125" s="70" t="s">
        <v>51</v>
      </c>
      <c r="B125" s="71">
        <v>3</v>
      </c>
      <c r="C125" s="90" t="s">
        <v>48</v>
      </c>
      <c r="D125" s="120" t="s">
        <v>4318</v>
      </c>
      <c r="E125" s="150" t="s">
        <v>4374</v>
      </c>
      <c r="F125" s="141" t="s">
        <v>4375</v>
      </c>
      <c r="G125" s="142"/>
      <c r="H125" s="142"/>
      <c r="I125" s="142"/>
      <c r="J125" s="113" t="s">
        <v>4288</v>
      </c>
      <c r="K125" s="143"/>
      <c r="L125" s="144">
        <v>312</v>
      </c>
      <c r="M125" s="144">
        <v>27400</v>
      </c>
      <c r="N125" s="77">
        <v>26890</v>
      </c>
      <c r="O125" s="78" t="s">
        <v>72</v>
      </c>
      <c r="P125" s="145"/>
    </row>
    <row r="126" spans="1:16" ht="34.5" x14ac:dyDescent="0.35">
      <c r="A126" s="80" t="s">
        <v>51</v>
      </c>
      <c r="B126" s="81">
        <v>3</v>
      </c>
      <c r="C126" s="91" t="s">
        <v>48</v>
      </c>
      <c r="D126" s="116" t="s">
        <v>4318</v>
      </c>
      <c r="E126" s="146" t="s">
        <v>4376</v>
      </c>
      <c r="F126" s="147" t="s">
        <v>4377</v>
      </c>
      <c r="G126" s="138"/>
      <c r="H126" s="138"/>
      <c r="I126" s="138"/>
      <c r="J126" s="113" t="s">
        <v>4288</v>
      </c>
      <c r="K126" s="148"/>
      <c r="L126" s="139">
        <v>312</v>
      </c>
      <c r="M126" s="139">
        <v>30590</v>
      </c>
      <c r="N126" s="77">
        <v>29984.3</v>
      </c>
      <c r="O126" s="86" t="s">
        <v>72</v>
      </c>
      <c r="P126" s="149"/>
    </row>
    <row r="127" spans="1:16" ht="46" x14ac:dyDescent="0.35">
      <c r="A127" s="70" t="s">
        <v>51</v>
      </c>
      <c r="B127" s="71">
        <v>3</v>
      </c>
      <c r="C127" s="90" t="s">
        <v>48</v>
      </c>
      <c r="D127" s="120" t="s">
        <v>4318</v>
      </c>
      <c r="E127" s="150" t="s">
        <v>4378</v>
      </c>
      <c r="F127" s="141" t="s">
        <v>4379</v>
      </c>
      <c r="G127" s="142"/>
      <c r="H127" s="142"/>
      <c r="I127" s="142"/>
      <c r="J127" s="113" t="s">
        <v>4288</v>
      </c>
      <c r="K127" s="143"/>
      <c r="L127" s="144">
        <v>312</v>
      </c>
      <c r="M127" s="144">
        <v>30590</v>
      </c>
      <c r="N127" s="77">
        <v>29984.3</v>
      </c>
      <c r="O127" s="78" t="s">
        <v>72</v>
      </c>
      <c r="P127" s="145"/>
    </row>
    <row r="128" spans="1:16" ht="41.25" customHeight="1" x14ac:dyDescent="0.35">
      <c r="A128" s="61"/>
      <c r="B128" s="81"/>
      <c r="C128" s="63" t="s">
        <v>4380</v>
      </c>
      <c r="D128" s="138"/>
      <c r="E128" s="151"/>
      <c r="F128" s="138"/>
      <c r="G128" s="138"/>
      <c r="H128" s="138"/>
      <c r="I128" s="138"/>
      <c r="J128" s="152"/>
      <c r="K128" s="148"/>
      <c r="L128" s="139"/>
      <c r="M128" s="139"/>
      <c r="N128" s="77"/>
      <c r="O128" s="86"/>
      <c r="P128" s="149"/>
    </row>
    <row r="129" spans="1:16" ht="26" x14ac:dyDescent="0.35">
      <c r="A129" s="70" t="s">
        <v>51</v>
      </c>
      <c r="B129" s="71">
        <v>2</v>
      </c>
      <c r="C129" s="72"/>
      <c r="D129" s="153" t="s">
        <v>124</v>
      </c>
      <c r="E129" s="154" t="s">
        <v>4381</v>
      </c>
      <c r="F129" s="72"/>
      <c r="G129" s="79"/>
      <c r="H129" s="79"/>
      <c r="I129" s="72"/>
      <c r="J129" s="155"/>
      <c r="K129" s="76"/>
      <c r="L129" s="76"/>
      <c r="M129" s="76"/>
      <c r="N129" s="77"/>
      <c r="O129" s="78"/>
      <c r="P129" s="97"/>
    </row>
    <row r="130" spans="1:16" ht="26" x14ac:dyDescent="0.35">
      <c r="A130" s="80" t="s">
        <v>51</v>
      </c>
      <c r="B130" s="81">
        <v>2</v>
      </c>
      <c r="C130" s="82"/>
      <c r="D130" s="156" t="s">
        <v>125</v>
      </c>
      <c r="E130" s="157" t="s">
        <v>4381</v>
      </c>
      <c r="F130" s="82"/>
      <c r="G130" s="82"/>
      <c r="H130" s="82"/>
      <c r="I130" s="82"/>
      <c r="J130" s="75"/>
      <c r="K130" s="85"/>
      <c r="L130" s="85"/>
      <c r="M130" s="85"/>
      <c r="N130" s="77"/>
      <c r="O130" s="86"/>
      <c r="P130" s="96"/>
    </row>
    <row r="131" spans="1:16" ht="26" x14ac:dyDescent="0.35">
      <c r="A131" s="70" t="s">
        <v>51</v>
      </c>
      <c r="B131" s="71">
        <v>2</v>
      </c>
      <c r="C131" s="72"/>
      <c r="D131" s="153" t="s">
        <v>126</v>
      </c>
      <c r="E131" s="154" t="s">
        <v>4381</v>
      </c>
      <c r="F131" s="72"/>
      <c r="G131" s="72"/>
      <c r="H131" s="72"/>
      <c r="I131" s="72"/>
      <c r="J131" s="75"/>
      <c r="K131" s="76"/>
      <c r="L131" s="76"/>
      <c r="M131" s="76"/>
      <c r="N131" s="77"/>
      <c r="O131" s="78"/>
      <c r="P131" s="97"/>
    </row>
    <row r="132" spans="1:16" x14ac:dyDescent="0.35">
      <c r="A132" s="80" t="s">
        <v>51</v>
      </c>
      <c r="B132" s="81">
        <v>2</v>
      </c>
      <c r="C132" s="82"/>
      <c r="D132" s="156" t="s">
        <v>127</v>
      </c>
      <c r="E132" s="157" t="s">
        <v>4381</v>
      </c>
      <c r="F132" s="82"/>
      <c r="G132" s="82"/>
      <c r="H132" s="82"/>
      <c r="I132" s="82"/>
      <c r="J132" s="75"/>
      <c r="K132" s="85"/>
      <c r="L132" s="85"/>
      <c r="M132" s="85"/>
      <c r="N132" s="77"/>
      <c r="O132" s="86"/>
      <c r="P132" s="96"/>
    </row>
    <row r="133" spans="1:16" x14ac:dyDescent="0.35">
      <c r="A133" s="70" t="s">
        <v>51</v>
      </c>
      <c r="B133" s="71">
        <v>2</v>
      </c>
      <c r="C133" s="72"/>
      <c r="D133" s="153" t="s">
        <v>128</v>
      </c>
      <c r="E133" s="154" t="s">
        <v>4381</v>
      </c>
      <c r="F133" s="72"/>
      <c r="G133" s="72"/>
      <c r="H133" s="72"/>
      <c r="I133" s="72"/>
      <c r="J133" s="75"/>
      <c r="K133" s="76"/>
      <c r="L133" s="76"/>
      <c r="M133" s="76"/>
      <c r="N133" s="77"/>
      <c r="O133" s="78"/>
      <c r="P133" s="97"/>
    </row>
    <row r="134" spans="1:16" x14ac:dyDescent="0.35">
      <c r="A134" s="80" t="s">
        <v>51</v>
      </c>
      <c r="B134" s="81">
        <v>2</v>
      </c>
      <c r="C134" s="82"/>
      <c r="D134" s="156" t="s">
        <v>129</v>
      </c>
      <c r="E134" s="157" t="s">
        <v>4381</v>
      </c>
      <c r="F134" s="82"/>
      <c r="G134" s="82"/>
      <c r="H134" s="82"/>
      <c r="I134" s="82"/>
      <c r="J134" s="75"/>
      <c r="K134" s="85"/>
      <c r="L134" s="85"/>
      <c r="M134" s="85"/>
      <c r="N134" s="77"/>
      <c r="O134" s="86"/>
      <c r="P134" s="96"/>
    </row>
    <row r="135" spans="1:16" x14ac:dyDescent="0.35">
      <c r="A135" s="70" t="s">
        <v>51</v>
      </c>
      <c r="B135" s="71">
        <v>2</v>
      </c>
      <c r="C135" s="72"/>
      <c r="D135" s="153" t="s">
        <v>130</v>
      </c>
      <c r="E135" s="154" t="s">
        <v>4381</v>
      </c>
      <c r="F135" s="72"/>
      <c r="G135" s="72"/>
      <c r="H135" s="72"/>
      <c r="I135" s="72"/>
      <c r="J135" s="75"/>
      <c r="K135" s="76"/>
      <c r="L135" s="76"/>
      <c r="M135" s="76"/>
      <c r="N135" s="77"/>
      <c r="O135" s="78"/>
      <c r="P135" s="97"/>
    </row>
    <row r="136" spans="1:16" ht="39" customHeight="1" x14ac:dyDescent="0.35">
      <c r="A136" s="61"/>
      <c r="B136" s="81"/>
      <c r="C136" s="63" t="s">
        <v>4382</v>
      </c>
      <c r="D136" s="158"/>
      <c r="E136" s="159"/>
      <c r="F136" s="91"/>
      <c r="G136" s="91"/>
      <c r="H136" s="91"/>
      <c r="I136" s="91"/>
      <c r="J136" s="152"/>
      <c r="K136" s="160"/>
      <c r="L136" s="85"/>
      <c r="M136" s="85"/>
      <c r="N136" s="77"/>
      <c r="O136" s="86"/>
      <c r="P136" s="149"/>
    </row>
    <row r="137" spans="1:16" x14ac:dyDescent="0.35">
      <c r="A137" s="70" t="s">
        <v>51</v>
      </c>
      <c r="B137" s="71">
        <v>3</v>
      </c>
      <c r="C137" s="72" t="s">
        <v>48</v>
      </c>
      <c r="D137" s="73" t="s">
        <v>318</v>
      </c>
      <c r="E137" s="73"/>
      <c r="F137" s="72"/>
      <c r="G137" s="72"/>
      <c r="H137" s="72"/>
      <c r="I137" s="72"/>
      <c r="J137" s="75"/>
      <c r="K137" s="76"/>
      <c r="L137" s="76"/>
      <c r="M137" s="76"/>
      <c r="N137" s="77"/>
      <c r="O137" s="78"/>
      <c r="P137" s="97"/>
    </row>
    <row r="138" spans="1:16" ht="29" x14ac:dyDescent="0.35">
      <c r="A138" s="161" t="s">
        <v>51</v>
      </c>
      <c r="B138" s="162">
        <v>3</v>
      </c>
      <c r="C138" s="138" t="s">
        <v>48</v>
      </c>
      <c r="D138" s="83" t="s">
        <v>321</v>
      </c>
      <c r="E138" s="83" t="s">
        <v>319</v>
      </c>
      <c r="F138" s="82" t="s">
        <v>320</v>
      </c>
      <c r="G138" s="82" t="s">
        <v>131</v>
      </c>
      <c r="H138" s="82" t="s">
        <v>131</v>
      </c>
      <c r="I138" s="82"/>
      <c r="J138" s="75">
        <v>31200</v>
      </c>
      <c r="K138" s="85">
        <v>32500</v>
      </c>
      <c r="L138" s="85">
        <v>425</v>
      </c>
      <c r="M138" s="85">
        <v>32500</v>
      </c>
      <c r="N138" s="77">
        <v>31950</v>
      </c>
      <c r="O138" s="86">
        <f t="shared" si="4"/>
        <v>750</v>
      </c>
      <c r="P138" s="96" t="s">
        <v>4278</v>
      </c>
    </row>
    <row r="139" spans="1:16" x14ac:dyDescent="0.35">
      <c r="A139" s="70" t="s">
        <v>51</v>
      </c>
      <c r="B139" s="71">
        <v>1</v>
      </c>
      <c r="C139" s="72" t="s">
        <v>48</v>
      </c>
      <c r="D139" s="73" t="s">
        <v>322</v>
      </c>
      <c r="E139" s="73" t="s">
        <v>323</v>
      </c>
      <c r="F139" s="72" t="s">
        <v>324</v>
      </c>
      <c r="G139" s="72" t="s">
        <v>131</v>
      </c>
      <c r="H139" s="72" t="s">
        <v>131</v>
      </c>
      <c r="I139" s="72"/>
      <c r="J139" s="75">
        <v>30000</v>
      </c>
      <c r="K139" s="76">
        <v>31250</v>
      </c>
      <c r="L139" s="76">
        <v>425</v>
      </c>
      <c r="M139" s="76">
        <v>32500</v>
      </c>
      <c r="N139" s="77">
        <v>31950</v>
      </c>
      <c r="O139" s="78">
        <f t="shared" si="4"/>
        <v>1950</v>
      </c>
      <c r="P139" s="97" t="s">
        <v>4278</v>
      </c>
    </row>
    <row r="140" spans="1:16" ht="29" x14ac:dyDescent="0.35">
      <c r="A140" s="80" t="s">
        <v>51</v>
      </c>
      <c r="B140" s="81">
        <v>1</v>
      </c>
      <c r="C140" s="82" t="s">
        <v>48</v>
      </c>
      <c r="D140" s="83" t="s">
        <v>325</v>
      </c>
      <c r="E140" s="83" t="s">
        <v>326</v>
      </c>
      <c r="F140" s="82" t="s">
        <v>324</v>
      </c>
      <c r="G140" s="82" t="s">
        <v>131</v>
      </c>
      <c r="H140" s="82" t="s">
        <v>131</v>
      </c>
      <c r="I140" s="82"/>
      <c r="J140" s="75">
        <v>31905.599999999999</v>
      </c>
      <c r="K140" s="85">
        <v>33235</v>
      </c>
      <c r="L140" s="85">
        <v>425</v>
      </c>
      <c r="M140" s="85">
        <v>33235</v>
      </c>
      <c r="N140" s="77">
        <v>32662.95</v>
      </c>
      <c r="O140" s="86">
        <f t="shared" ref="O140:O203" si="5">N140-J140</f>
        <v>757.35000000000218</v>
      </c>
      <c r="P140" s="96" t="s">
        <v>4278</v>
      </c>
    </row>
    <row r="141" spans="1:16" x14ac:dyDescent="0.35">
      <c r="A141" s="70" t="s">
        <v>51</v>
      </c>
      <c r="B141" s="71">
        <v>1</v>
      </c>
      <c r="C141" s="72" t="s">
        <v>52</v>
      </c>
      <c r="D141" s="163"/>
      <c r="E141" s="164" t="s">
        <v>814</v>
      </c>
      <c r="F141" s="72"/>
      <c r="G141" s="72"/>
      <c r="H141" s="72"/>
      <c r="I141" s="72"/>
      <c r="J141" s="75"/>
      <c r="K141" s="76"/>
      <c r="L141" s="76"/>
      <c r="M141" s="76"/>
      <c r="N141" s="77"/>
      <c r="O141" s="78">
        <f t="shared" si="5"/>
        <v>0</v>
      </c>
      <c r="P141" s="97"/>
    </row>
    <row r="142" spans="1:16" ht="32.15" customHeight="1" x14ac:dyDescent="0.35">
      <c r="A142" s="80" t="s">
        <v>51</v>
      </c>
      <c r="B142" s="81">
        <v>3</v>
      </c>
      <c r="C142" s="82" t="s">
        <v>62</v>
      </c>
      <c r="D142" s="165" t="s">
        <v>327</v>
      </c>
      <c r="E142" s="166" t="s">
        <v>4381</v>
      </c>
      <c r="F142" s="82"/>
      <c r="G142" s="82" t="s">
        <v>131</v>
      </c>
      <c r="H142" s="82" t="s">
        <v>131</v>
      </c>
      <c r="I142" s="82" t="s">
        <v>132</v>
      </c>
      <c r="J142" s="75"/>
      <c r="K142" s="85"/>
      <c r="L142" s="85"/>
      <c r="M142" s="85"/>
      <c r="N142" s="77"/>
      <c r="O142" s="86"/>
      <c r="P142" s="96"/>
    </row>
    <row r="143" spans="1:16" ht="32.15" customHeight="1" x14ac:dyDescent="0.35">
      <c r="A143" s="70" t="s">
        <v>51</v>
      </c>
      <c r="B143" s="71">
        <v>3</v>
      </c>
      <c r="C143" s="72" t="s">
        <v>62</v>
      </c>
      <c r="D143" s="167" t="s">
        <v>328</v>
      </c>
      <c r="E143" s="168" t="s">
        <v>329</v>
      </c>
      <c r="F143" s="72" t="s">
        <v>133</v>
      </c>
      <c r="G143" s="72" t="s">
        <v>131</v>
      </c>
      <c r="H143" s="72" t="s">
        <v>131</v>
      </c>
      <c r="I143" s="72" t="s">
        <v>132</v>
      </c>
      <c r="J143" s="75">
        <v>1363.2</v>
      </c>
      <c r="K143" s="76">
        <v>1420</v>
      </c>
      <c r="L143" s="76">
        <v>50</v>
      </c>
      <c r="M143" s="76">
        <v>1399</v>
      </c>
      <c r="N143" s="77">
        <v>1407.03</v>
      </c>
      <c r="O143" s="78">
        <f t="shared" si="5"/>
        <v>43.829999999999927</v>
      </c>
      <c r="P143" s="97" t="s">
        <v>4278</v>
      </c>
    </row>
    <row r="144" spans="1:16" ht="32.15" customHeight="1" x14ac:dyDescent="0.35">
      <c r="A144" s="80" t="s">
        <v>51</v>
      </c>
      <c r="B144" s="81">
        <v>2</v>
      </c>
      <c r="C144" s="82" t="s">
        <v>114</v>
      </c>
      <c r="D144" s="165" t="s">
        <v>330</v>
      </c>
      <c r="E144" s="166" t="s">
        <v>4381</v>
      </c>
      <c r="F144" s="82"/>
      <c r="G144" s="82" t="s">
        <v>131</v>
      </c>
      <c r="H144" s="82" t="s">
        <v>131</v>
      </c>
      <c r="I144" s="82" t="s">
        <v>132</v>
      </c>
      <c r="J144" s="75"/>
      <c r="K144" s="85"/>
      <c r="L144" s="85"/>
      <c r="M144" s="85"/>
      <c r="N144" s="77"/>
      <c r="O144" s="86"/>
      <c r="P144" s="96"/>
    </row>
    <row r="145" spans="1:16" ht="32.15" customHeight="1" x14ac:dyDescent="0.35">
      <c r="A145" s="70" t="s">
        <v>51</v>
      </c>
      <c r="B145" s="71">
        <v>2</v>
      </c>
      <c r="C145" s="72" t="s">
        <v>114</v>
      </c>
      <c r="D145" s="167" t="s">
        <v>331</v>
      </c>
      <c r="E145" s="168" t="s">
        <v>329</v>
      </c>
      <c r="F145" s="72" t="s">
        <v>134</v>
      </c>
      <c r="G145" s="72" t="s">
        <v>131</v>
      </c>
      <c r="H145" s="72" t="s">
        <v>131</v>
      </c>
      <c r="I145" s="72" t="s">
        <v>132</v>
      </c>
      <c r="J145" s="75">
        <v>1410.24</v>
      </c>
      <c r="K145" s="76">
        <v>1469</v>
      </c>
      <c r="L145" s="76">
        <v>50</v>
      </c>
      <c r="M145" s="76">
        <v>1499</v>
      </c>
      <c r="N145" s="77">
        <v>1504.03</v>
      </c>
      <c r="O145" s="78">
        <f t="shared" si="5"/>
        <v>93.789999999999964</v>
      </c>
      <c r="P145" s="97" t="s">
        <v>4278</v>
      </c>
    </row>
    <row r="146" spans="1:16" ht="32.15" customHeight="1" x14ac:dyDescent="0.35">
      <c r="A146" s="80" t="s">
        <v>51</v>
      </c>
      <c r="B146" s="81">
        <v>1</v>
      </c>
      <c r="C146" s="82" t="s">
        <v>48</v>
      </c>
      <c r="D146" s="165" t="s">
        <v>332</v>
      </c>
      <c r="E146" s="166" t="s">
        <v>4381</v>
      </c>
      <c r="F146" s="82"/>
      <c r="G146" s="82" t="s">
        <v>131</v>
      </c>
      <c r="H146" s="82" t="s">
        <v>131</v>
      </c>
      <c r="I146" s="82" t="s">
        <v>132</v>
      </c>
      <c r="J146" s="75"/>
      <c r="K146" s="85"/>
      <c r="L146" s="85"/>
      <c r="M146" s="85"/>
      <c r="N146" s="77"/>
      <c r="O146" s="86">
        <f t="shared" si="5"/>
        <v>0</v>
      </c>
      <c r="P146" s="96"/>
    </row>
    <row r="147" spans="1:16" ht="32.15" customHeight="1" x14ac:dyDescent="0.35">
      <c r="A147" s="70" t="s">
        <v>51</v>
      </c>
      <c r="B147" s="71">
        <v>1</v>
      </c>
      <c r="C147" s="72" t="s">
        <v>48</v>
      </c>
      <c r="D147" s="167" t="s">
        <v>333</v>
      </c>
      <c r="E147" s="168" t="s">
        <v>4381</v>
      </c>
      <c r="F147" s="72"/>
      <c r="G147" s="72" t="s">
        <v>131</v>
      </c>
      <c r="H147" s="72" t="s">
        <v>131</v>
      </c>
      <c r="I147" s="72" t="s">
        <v>132</v>
      </c>
      <c r="J147" s="75"/>
      <c r="K147" s="76"/>
      <c r="L147" s="76"/>
      <c r="M147" s="76"/>
      <c r="N147" s="77"/>
      <c r="O147" s="78"/>
      <c r="P147" s="97"/>
    </row>
    <row r="148" spans="1:16" x14ac:dyDescent="0.35">
      <c r="A148" s="80" t="s">
        <v>51</v>
      </c>
      <c r="B148" s="81">
        <v>1</v>
      </c>
      <c r="C148" s="82" t="s">
        <v>48</v>
      </c>
      <c r="D148" s="165" t="s">
        <v>334</v>
      </c>
      <c r="E148" s="166" t="s">
        <v>335</v>
      </c>
      <c r="F148" s="82" t="s">
        <v>336</v>
      </c>
      <c r="G148" s="82" t="s">
        <v>131</v>
      </c>
      <c r="H148" s="82" t="s">
        <v>131</v>
      </c>
      <c r="I148" s="82"/>
      <c r="J148" s="75">
        <v>153.6</v>
      </c>
      <c r="K148" s="85">
        <v>160</v>
      </c>
      <c r="L148" s="85">
        <v>5</v>
      </c>
      <c r="M148" s="85">
        <v>160</v>
      </c>
      <c r="N148" s="77">
        <v>160.19999999999999</v>
      </c>
      <c r="O148" s="86">
        <f t="shared" si="5"/>
        <v>6.5999999999999943</v>
      </c>
      <c r="P148" s="96" t="s">
        <v>72</v>
      </c>
    </row>
    <row r="149" spans="1:16" x14ac:dyDescent="0.35">
      <c r="A149" s="70" t="s">
        <v>51</v>
      </c>
      <c r="B149" s="71">
        <v>1</v>
      </c>
      <c r="C149" s="72" t="s">
        <v>48</v>
      </c>
      <c r="D149" s="167" t="s">
        <v>337</v>
      </c>
      <c r="E149" s="168" t="s">
        <v>338</v>
      </c>
      <c r="F149" s="72" t="s">
        <v>337</v>
      </c>
      <c r="G149" s="72" t="s">
        <v>131</v>
      </c>
      <c r="H149" s="72" t="s">
        <v>131</v>
      </c>
      <c r="I149" s="72"/>
      <c r="J149" s="75" t="s">
        <v>339</v>
      </c>
      <c r="K149" s="76" t="s">
        <v>72</v>
      </c>
      <c r="L149" s="76"/>
      <c r="M149" s="76"/>
      <c r="N149" s="77"/>
      <c r="O149" s="78"/>
      <c r="P149" s="97" t="s">
        <v>72</v>
      </c>
    </row>
    <row r="150" spans="1:16" x14ac:dyDescent="0.35">
      <c r="A150" s="80"/>
      <c r="B150" s="81"/>
      <c r="C150" s="82"/>
      <c r="D150" s="165" t="s">
        <v>340</v>
      </c>
      <c r="E150" s="166" t="s">
        <v>341</v>
      </c>
      <c r="F150" s="82" t="s">
        <v>342</v>
      </c>
      <c r="G150" s="82" t="s">
        <v>131</v>
      </c>
      <c r="H150" s="82" t="s">
        <v>131</v>
      </c>
      <c r="I150" s="82"/>
      <c r="J150" s="75">
        <v>76.8</v>
      </c>
      <c r="K150" s="85">
        <v>80</v>
      </c>
      <c r="L150" s="85">
        <v>5</v>
      </c>
      <c r="M150" s="85">
        <v>80</v>
      </c>
      <c r="N150" s="77">
        <v>82.6</v>
      </c>
      <c r="O150" s="86">
        <f t="shared" si="5"/>
        <v>5.7999999999999972</v>
      </c>
      <c r="P150" s="96" t="s">
        <v>72</v>
      </c>
    </row>
    <row r="151" spans="1:16" x14ac:dyDescent="0.35">
      <c r="A151" s="70" t="s">
        <v>51</v>
      </c>
      <c r="B151" s="71">
        <v>1</v>
      </c>
      <c r="C151" s="72" t="s">
        <v>52</v>
      </c>
      <c r="D151" s="167" t="s">
        <v>343</v>
      </c>
      <c r="E151" s="168" t="s">
        <v>344</v>
      </c>
      <c r="F151" s="72" t="s">
        <v>343</v>
      </c>
      <c r="G151" s="72" t="s">
        <v>131</v>
      </c>
      <c r="H151" s="72" t="s">
        <v>131</v>
      </c>
      <c r="I151" s="72"/>
      <c r="J151" s="75">
        <v>192</v>
      </c>
      <c r="K151" s="76">
        <v>200</v>
      </c>
      <c r="L151" s="76">
        <v>12</v>
      </c>
      <c r="M151" s="76">
        <v>249</v>
      </c>
      <c r="N151" s="77">
        <v>253.53</v>
      </c>
      <c r="O151" s="78">
        <f t="shared" si="5"/>
        <v>61.53</v>
      </c>
      <c r="P151" s="97" t="s">
        <v>72</v>
      </c>
    </row>
    <row r="152" spans="1:16" x14ac:dyDescent="0.35">
      <c r="A152" s="80" t="s">
        <v>51</v>
      </c>
      <c r="B152" s="81">
        <v>1</v>
      </c>
      <c r="C152" s="82" t="s">
        <v>52</v>
      </c>
      <c r="D152" s="165" t="s">
        <v>345</v>
      </c>
      <c r="E152" s="166" t="s">
        <v>346</v>
      </c>
      <c r="F152" s="82" t="s">
        <v>135</v>
      </c>
      <c r="G152" s="82" t="s">
        <v>131</v>
      </c>
      <c r="H152" s="82" t="s">
        <v>131</v>
      </c>
      <c r="I152" s="82" t="s">
        <v>72</v>
      </c>
      <c r="J152" s="75">
        <v>1343.04</v>
      </c>
      <c r="K152" s="85">
        <v>1399</v>
      </c>
      <c r="L152" s="85">
        <v>125</v>
      </c>
      <c r="M152" s="85">
        <v>1399</v>
      </c>
      <c r="N152" s="77">
        <v>1482.03</v>
      </c>
      <c r="O152" s="86">
        <f t="shared" si="5"/>
        <v>138.99</v>
      </c>
      <c r="P152" s="96" t="s">
        <v>4278</v>
      </c>
    </row>
    <row r="153" spans="1:16" ht="29" x14ac:dyDescent="0.35">
      <c r="A153" s="70" t="s">
        <v>51</v>
      </c>
      <c r="B153" s="71">
        <v>1</v>
      </c>
      <c r="C153" s="72" t="s">
        <v>52</v>
      </c>
      <c r="D153" s="167" t="s">
        <v>347</v>
      </c>
      <c r="E153" s="168" t="s">
        <v>348</v>
      </c>
      <c r="F153" s="72" t="s">
        <v>136</v>
      </c>
      <c r="G153" s="72" t="s">
        <v>131</v>
      </c>
      <c r="H153" s="72" t="s">
        <v>131</v>
      </c>
      <c r="I153" s="72" t="s">
        <v>72</v>
      </c>
      <c r="J153" s="75">
        <v>384</v>
      </c>
      <c r="K153" s="76">
        <v>400</v>
      </c>
      <c r="L153" s="76">
        <v>75</v>
      </c>
      <c r="M153" s="76">
        <v>400</v>
      </c>
      <c r="N153" s="77">
        <v>463</v>
      </c>
      <c r="O153" s="78">
        <f t="shared" si="5"/>
        <v>79</v>
      </c>
      <c r="P153" s="97" t="s">
        <v>4278</v>
      </c>
    </row>
    <row r="154" spans="1:16" x14ac:dyDescent="0.35">
      <c r="A154" s="80" t="s">
        <v>51</v>
      </c>
      <c r="B154" s="81">
        <v>1</v>
      </c>
      <c r="C154" s="82" t="s">
        <v>52</v>
      </c>
      <c r="D154" s="165" t="s">
        <v>349</v>
      </c>
      <c r="E154" s="166" t="s">
        <v>350</v>
      </c>
      <c r="F154" s="82" t="s">
        <v>137</v>
      </c>
      <c r="G154" s="82" t="s">
        <v>131</v>
      </c>
      <c r="H154" s="82" t="s">
        <v>131</v>
      </c>
      <c r="I154" s="82" t="s">
        <v>72</v>
      </c>
      <c r="J154" s="75">
        <v>575.04</v>
      </c>
      <c r="K154" s="85">
        <v>599</v>
      </c>
      <c r="L154" s="85">
        <v>38</v>
      </c>
      <c r="M154" s="85">
        <v>649</v>
      </c>
      <c r="N154" s="77">
        <v>667.53</v>
      </c>
      <c r="O154" s="86">
        <f t="shared" si="5"/>
        <v>92.490000000000009</v>
      </c>
      <c r="P154" s="82" t="s">
        <v>4278</v>
      </c>
    </row>
    <row r="155" spans="1:16" x14ac:dyDescent="0.35">
      <c r="A155" s="70" t="s">
        <v>51</v>
      </c>
      <c r="B155" s="71">
        <v>1</v>
      </c>
      <c r="C155" s="72" t="s">
        <v>52</v>
      </c>
      <c r="D155" s="167" t="s">
        <v>351</v>
      </c>
      <c r="E155" s="168" t="s">
        <v>352</v>
      </c>
      <c r="F155" s="72" t="s">
        <v>138</v>
      </c>
      <c r="G155" s="72" t="s">
        <v>131</v>
      </c>
      <c r="H155" s="72" t="s">
        <v>131</v>
      </c>
      <c r="I155" s="72" t="s">
        <v>72</v>
      </c>
      <c r="J155" s="75">
        <v>504</v>
      </c>
      <c r="K155" s="76">
        <v>525</v>
      </c>
      <c r="L155" s="76">
        <v>15</v>
      </c>
      <c r="M155" s="76">
        <v>545</v>
      </c>
      <c r="N155" s="77">
        <v>543.65</v>
      </c>
      <c r="O155" s="78">
        <f t="shared" si="5"/>
        <v>39.649999999999977</v>
      </c>
      <c r="P155" s="72" t="s">
        <v>72</v>
      </c>
    </row>
    <row r="156" spans="1:16" x14ac:dyDescent="0.35">
      <c r="A156" s="80" t="s">
        <v>51</v>
      </c>
      <c r="B156" s="81">
        <v>1</v>
      </c>
      <c r="C156" s="82" t="s">
        <v>52</v>
      </c>
      <c r="D156" s="165" t="s">
        <v>353</v>
      </c>
      <c r="E156" s="166" t="s">
        <v>354</v>
      </c>
      <c r="F156" s="82" t="s">
        <v>353</v>
      </c>
      <c r="G156" s="82" t="s">
        <v>131</v>
      </c>
      <c r="H156" s="82" t="s">
        <v>131</v>
      </c>
      <c r="I156" s="82" t="s">
        <v>72</v>
      </c>
      <c r="J156" s="75">
        <v>288</v>
      </c>
      <c r="K156" s="85">
        <v>300</v>
      </c>
      <c r="L156" s="85"/>
      <c r="M156" s="85">
        <v>325</v>
      </c>
      <c r="N156" s="77">
        <v>315.25</v>
      </c>
      <c r="O156" s="86">
        <f t="shared" si="5"/>
        <v>27.25</v>
      </c>
      <c r="P156" s="82" t="s">
        <v>72</v>
      </c>
    </row>
    <row r="157" spans="1:16" x14ac:dyDescent="0.35">
      <c r="A157" s="70" t="s">
        <v>51</v>
      </c>
      <c r="B157" s="71">
        <v>3</v>
      </c>
      <c r="C157" s="72" t="s">
        <v>62</v>
      </c>
      <c r="D157" s="167" t="s">
        <v>355</v>
      </c>
      <c r="E157" s="168" t="s">
        <v>356</v>
      </c>
      <c r="F157" s="72" t="s">
        <v>355</v>
      </c>
      <c r="G157" s="72" t="s">
        <v>131</v>
      </c>
      <c r="H157" s="72" t="s">
        <v>131</v>
      </c>
      <c r="I157" s="72" t="s">
        <v>72</v>
      </c>
      <c r="J157" s="75">
        <v>96</v>
      </c>
      <c r="K157" s="76">
        <v>100</v>
      </c>
      <c r="L157" s="76"/>
      <c r="M157" s="76">
        <v>112</v>
      </c>
      <c r="N157" s="77">
        <v>108.64</v>
      </c>
      <c r="O157" s="78">
        <f t="shared" si="5"/>
        <v>12.64</v>
      </c>
      <c r="P157" s="72" t="s">
        <v>72</v>
      </c>
    </row>
    <row r="158" spans="1:16" ht="46.5" customHeight="1" x14ac:dyDescent="0.35">
      <c r="A158" s="61"/>
      <c r="B158" s="81"/>
      <c r="C158" s="63" t="s">
        <v>4383</v>
      </c>
      <c r="D158" s="169"/>
      <c r="E158" s="169"/>
      <c r="F158" s="91"/>
      <c r="G158" s="91"/>
      <c r="H158" s="91"/>
      <c r="I158" s="91"/>
      <c r="J158" s="152"/>
      <c r="K158" s="160"/>
      <c r="L158" s="85"/>
      <c r="M158" s="85"/>
      <c r="N158" s="77"/>
      <c r="O158" s="86"/>
      <c r="P158" s="91"/>
    </row>
    <row r="159" spans="1:16" ht="32.15" customHeight="1" x14ac:dyDescent="0.35">
      <c r="A159" s="70" t="s">
        <v>51</v>
      </c>
      <c r="B159" s="71">
        <v>3</v>
      </c>
      <c r="C159" s="72" t="s">
        <v>62</v>
      </c>
      <c r="D159" s="167" t="s">
        <v>357</v>
      </c>
      <c r="E159" s="168" t="s">
        <v>358</v>
      </c>
      <c r="F159" s="72" t="s">
        <v>359</v>
      </c>
      <c r="G159" s="72" t="s">
        <v>142</v>
      </c>
      <c r="H159" s="72" t="s">
        <v>142</v>
      </c>
      <c r="I159" s="72" t="s">
        <v>360</v>
      </c>
      <c r="J159" s="75">
        <v>28240</v>
      </c>
      <c r="K159" s="76">
        <v>28573</v>
      </c>
      <c r="L159" s="76">
        <v>275</v>
      </c>
      <c r="M159" s="76">
        <v>29575</v>
      </c>
      <c r="N159" s="77">
        <v>28962.75</v>
      </c>
      <c r="O159" s="78">
        <f t="shared" si="5"/>
        <v>722.75</v>
      </c>
      <c r="P159" s="72" t="s">
        <v>4278</v>
      </c>
    </row>
    <row r="160" spans="1:16" ht="32.15" customHeight="1" x14ac:dyDescent="0.35">
      <c r="A160" s="80" t="s">
        <v>51</v>
      </c>
      <c r="B160" s="81">
        <v>3</v>
      </c>
      <c r="C160" s="82" t="s">
        <v>62</v>
      </c>
      <c r="D160" s="165" t="s">
        <v>361</v>
      </c>
      <c r="E160" s="166" t="s">
        <v>362</v>
      </c>
      <c r="F160" s="82" t="s">
        <v>363</v>
      </c>
      <c r="G160" s="82" t="s">
        <v>142</v>
      </c>
      <c r="H160" s="82" t="s">
        <v>142</v>
      </c>
      <c r="I160" s="82" t="s">
        <v>360</v>
      </c>
      <c r="J160" s="75">
        <v>79029</v>
      </c>
      <c r="K160" s="85">
        <v>82373</v>
      </c>
      <c r="L160" s="85">
        <v>435</v>
      </c>
      <c r="M160" s="85">
        <v>85272</v>
      </c>
      <c r="N160" s="77">
        <v>83148.84</v>
      </c>
      <c r="O160" s="86">
        <f>N160-J160</f>
        <v>4119.8399999999965</v>
      </c>
      <c r="P160" s="82" t="s">
        <v>4278</v>
      </c>
    </row>
    <row r="161" spans="1:16" ht="32.15" customHeight="1" x14ac:dyDescent="0.35">
      <c r="A161" s="70" t="s">
        <v>51</v>
      </c>
      <c r="B161" s="71">
        <v>3</v>
      </c>
      <c r="C161" s="72" t="s">
        <v>62</v>
      </c>
      <c r="D161" s="167"/>
      <c r="E161" s="168" t="s">
        <v>364</v>
      </c>
      <c r="F161" s="72"/>
      <c r="G161" s="72" t="s">
        <v>142</v>
      </c>
      <c r="H161" s="72" t="s">
        <v>142</v>
      </c>
      <c r="I161" s="72" t="s">
        <v>72</v>
      </c>
      <c r="J161" s="75">
        <v>960</v>
      </c>
      <c r="K161" s="76">
        <v>960</v>
      </c>
      <c r="L161" s="76"/>
      <c r="M161" s="76">
        <v>990</v>
      </c>
      <c r="N161" s="77">
        <v>960.3</v>
      </c>
      <c r="O161" s="78">
        <f t="shared" si="5"/>
        <v>0.29999999999995453</v>
      </c>
      <c r="P161" s="72" t="s">
        <v>72</v>
      </c>
    </row>
    <row r="162" spans="1:16" ht="32.15" customHeight="1" x14ac:dyDescent="0.35">
      <c r="A162" s="80" t="s">
        <v>51</v>
      </c>
      <c r="B162" s="81">
        <v>3</v>
      </c>
      <c r="C162" s="82" t="s">
        <v>62</v>
      </c>
      <c r="D162" s="165"/>
      <c r="E162" s="166" t="s">
        <v>365</v>
      </c>
      <c r="F162" s="82"/>
      <c r="G162" s="82" t="s">
        <v>142</v>
      </c>
      <c r="H162" s="82" t="s">
        <v>142</v>
      </c>
      <c r="I162" s="82" t="s">
        <v>72</v>
      </c>
      <c r="J162" s="75">
        <v>1027.24</v>
      </c>
      <c r="K162" s="85">
        <v>1027.24</v>
      </c>
      <c r="L162" s="85"/>
      <c r="M162" s="85">
        <v>1065</v>
      </c>
      <c r="N162" s="77">
        <v>1033.05</v>
      </c>
      <c r="O162" s="86">
        <f t="shared" si="5"/>
        <v>5.8099999999999454</v>
      </c>
      <c r="P162" s="82" t="s">
        <v>72</v>
      </c>
    </row>
    <row r="163" spans="1:16" ht="32.15" customHeight="1" x14ac:dyDescent="0.35">
      <c r="A163" s="70" t="s">
        <v>51</v>
      </c>
      <c r="B163" s="71">
        <v>3</v>
      </c>
      <c r="C163" s="72" t="s">
        <v>62</v>
      </c>
      <c r="D163" s="73" t="s">
        <v>366</v>
      </c>
      <c r="E163" s="72" t="s">
        <v>367</v>
      </c>
      <c r="F163" s="72" t="s">
        <v>368</v>
      </c>
      <c r="G163" s="72" t="s">
        <v>142</v>
      </c>
      <c r="H163" s="72" t="s">
        <v>142</v>
      </c>
      <c r="I163" s="72" t="s">
        <v>143</v>
      </c>
      <c r="J163" s="75">
        <v>4579</v>
      </c>
      <c r="K163" s="76">
        <v>4820</v>
      </c>
      <c r="L163" s="76">
        <v>96</v>
      </c>
      <c r="M163" s="76">
        <f>K163*1.08</f>
        <v>5205.6000000000004</v>
      </c>
      <c r="N163" s="77">
        <v>5145.4319999999998</v>
      </c>
      <c r="O163" s="78">
        <f t="shared" si="5"/>
        <v>566.43199999999979</v>
      </c>
      <c r="P163" s="72" t="s">
        <v>4278</v>
      </c>
    </row>
    <row r="164" spans="1:16" ht="32.15" customHeight="1" x14ac:dyDescent="0.35">
      <c r="A164" s="80" t="s">
        <v>51</v>
      </c>
      <c r="B164" s="81">
        <v>3</v>
      </c>
      <c r="C164" s="82" t="s">
        <v>62</v>
      </c>
      <c r="D164" s="83" t="s">
        <v>369</v>
      </c>
      <c r="E164" s="82" t="s">
        <v>370</v>
      </c>
      <c r="F164" s="82" t="s">
        <v>371</v>
      </c>
      <c r="G164" s="82" t="s">
        <v>142</v>
      </c>
      <c r="H164" s="82" t="s">
        <v>142</v>
      </c>
      <c r="I164" s="82" t="s">
        <v>143</v>
      </c>
      <c r="J164" s="75">
        <v>5291.5</v>
      </c>
      <c r="K164" s="85">
        <v>5570</v>
      </c>
      <c r="L164" s="85">
        <v>96</v>
      </c>
      <c r="M164" s="85">
        <f>K164*1.05</f>
        <v>5848.5</v>
      </c>
      <c r="N164" s="77">
        <v>5769.0450000000001</v>
      </c>
      <c r="O164" s="86">
        <f t="shared" si="5"/>
        <v>477.54500000000007</v>
      </c>
      <c r="P164" s="82" t="s">
        <v>4278</v>
      </c>
    </row>
    <row r="165" spans="1:16" ht="32.15" customHeight="1" x14ac:dyDescent="0.35">
      <c r="A165" s="70" t="s">
        <v>51</v>
      </c>
      <c r="B165" s="71">
        <v>3</v>
      </c>
      <c r="C165" s="72" t="s">
        <v>62</v>
      </c>
      <c r="D165" s="167" t="s">
        <v>372</v>
      </c>
      <c r="E165" s="72" t="s">
        <v>373</v>
      </c>
      <c r="F165" s="72" t="s">
        <v>374</v>
      </c>
      <c r="G165" s="72" t="s">
        <v>142</v>
      </c>
      <c r="H165" s="72" t="s">
        <v>142</v>
      </c>
      <c r="I165" s="72" t="s">
        <v>143</v>
      </c>
      <c r="J165" s="75">
        <v>4579</v>
      </c>
      <c r="K165" s="76">
        <v>4820</v>
      </c>
      <c r="L165" s="76">
        <v>85</v>
      </c>
      <c r="M165" s="76">
        <f>K165*1.08</f>
        <v>5205.6000000000004</v>
      </c>
      <c r="N165" s="77">
        <v>5134.4319999999998</v>
      </c>
      <c r="O165" s="78">
        <f t="shared" si="5"/>
        <v>555.43199999999979</v>
      </c>
      <c r="P165" s="72" t="s">
        <v>4278</v>
      </c>
    </row>
    <row r="166" spans="1:16" ht="32.15" customHeight="1" x14ac:dyDescent="0.35">
      <c r="A166" s="80" t="s">
        <v>51</v>
      </c>
      <c r="B166" s="81">
        <v>3</v>
      </c>
      <c r="C166" s="82" t="s">
        <v>62</v>
      </c>
      <c r="D166" s="165" t="s">
        <v>375</v>
      </c>
      <c r="E166" s="82" t="s">
        <v>376</v>
      </c>
      <c r="F166" s="82" t="s">
        <v>377</v>
      </c>
      <c r="G166" s="82" t="s">
        <v>142</v>
      </c>
      <c r="H166" s="82" t="s">
        <v>142</v>
      </c>
      <c r="I166" s="82" t="s">
        <v>143</v>
      </c>
      <c r="J166" s="75">
        <v>5291.5</v>
      </c>
      <c r="K166" s="85">
        <v>5570</v>
      </c>
      <c r="L166" s="85">
        <v>85</v>
      </c>
      <c r="M166" s="85">
        <f>K166*1.05</f>
        <v>5848.5</v>
      </c>
      <c r="N166" s="77">
        <v>5758.0450000000001</v>
      </c>
      <c r="O166" s="86">
        <f t="shared" si="5"/>
        <v>466.54500000000007</v>
      </c>
      <c r="P166" s="96" t="s">
        <v>4278</v>
      </c>
    </row>
    <row r="167" spans="1:16" ht="32.15" customHeight="1" x14ac:dyDescent="0.35">
      <c r="A167" s="70" t="s">
        <v>51</v>
      </c>
      <c r="B167" s="71">
        <v>3</v>
      </c>
      <c r="C167" s="72" t="s">
        <v>62</v>
      </c>
      <c r="D167" s="73" t="s">
        <v>378</v>
      </c>
      <c r="E167" s="72" t="s">
        <v>379</v>
      </c>
      <c r="F167" s="72" t="s">
        <v>380</v>
      </c>
      <c r="G167" s="72" t="s">
        <v>142</v>
      </c>
      <c r="H167" s="72" t="s">
        <v>142</v>
      </c>
      <c r="I167" s="72" t="s">
        <v>143</v>
      </c>
      <c r="J167" s="75">
        <v>5842.5</v>
      </c>
      <c r="K167" s="76">
        <v>6150</v>
      </c>
      <c r="L167" s="76">
        <v>96</v>
      </c>
      <c r="M167" s="76">
        <f>K167*1.08</f>
        <v>6642</v>
      </c>
      <c r="N167" s="77">
        <v>6538.74</v>
      </c>
      <c r="O167" s="78">
        <f t="shared" si="5"/>
        <v>696.23999999999978</v>
      </c>
      <c r="P167" s="97" t="s">
        <v>4278</v>
      </c>
    </row>
    <row r="168" spans="1:16" ht="32.15" customHeight="1" x14ac:dyDescent="0.35">
      <c r="A168" s="80" t="s">
        <v>51</v>
      </c>
      <c r="B168" s="81">
        <v>1</v>
      </c>
      <c r="C168" s="82" t="s">
        <v>48</v>
      </c>
      <c r="D168" s="83" t="s">
        <v>381</v>
      </c>
      <c r="E168" s="82" t="s">
        <v>382</v>
      </c>
      <c r="F168" s="82" t="s">
        <v>383</v>
      </c>
      <c r="G168" s="82" t="s">
        <v>142</v>
      </c>
      <c r="H168" s="82" t="s">
        <v>142</v>
      </c>
      <c r="I168" s="82" t="s">
        <v>143</v>
      </c>
      <c r="J168" s="75">
        <v>6555</v>
      </c>
      <c r="K168" s="85">
        <v>6900</v>
      </c>
      <c r="L168" s="85">
        <v>96</v>
      </c>
      <c r="M168" s="85">
        <f>K168*1.05</f>
        <v>7245</v>
      </c>
      <c r="N168" s="77">
        <v>7123.65</v>
      </c>
      <c r="O168" s="86">
        <f t="shared" si="5"/>
        <v>568.64999999999964</v>
      </c>
      <c r="P168" s="96" t="s">
        <v>4278</v>
      </c>
    </row>
    <row r="169" spans="1:16" ht="32.15" customHeight="1" x14ac:dyDescent="0.35">
      <c r="A169" s="70" t="s">
        <v>51</v>
      </c>
      <c r="B169" s="71">
        <v>1</v>
      </c>
      <c r="C169" s="72" t="s">
        <v>48</v>
      </c>
      <c r="D169" s="167" t="s">
        <v>384</v>
      </c>
      <c r="E169" s="72" t="s">
        <v>385</v>
      </c>
      <c r="F169" s="72" t="s">
        <v>386</v>
      </c>
      <c r="G169" s="72" t="s">
        <v>142</v>
      </c>
      <c r="H169" s="72" t="s">
        <v>142</v>
      </c>
      <c r="I169" s="72" t="s">
        <v>143</v>
      </c>
      <c r="J169" s="75">
        <v>5842.5</v>
      </c>
      <c r="K169" s="76">
        <v>6150</v>
      </c>
      <c r="L169" s="76">
        <v>85</v>
      </c>
      <c r="M169" s="76">
        <f>K169*1.08</f>
        <v>6642</v>
      </c>
      <c r="N169" s="77">
        <v>6527.74</v>
      </c>
      <c r="O169" s="78">
        <f t="shared" si="5"/>
        <v>685.23999999999978</v>
      </c>
      <c r="P169" s="97" t="s">
        <v>4278</v>
      </c>
    </row>
    <row r="170" spans="1:16" ht="32.15" customHeight="1" x14ac:dyDescent="0.35">
      <c r="A170" s="80" t="s">
        <v>51</v>
      </c>
      <c r="B170" s="81">
        <v>2</v>
      </c>
      <c r="C170" s="82" t="s">
        <v>114</v>
      </c>
      <c r="D170" s="165" t="s">
        <v>387</v>
      </c>
      <c r="E170" s="82" t="s">
        <v>388</v>
      </c>
      <c r="F170" s="82" t="s">
        <v>389</v>
      </c>
      <c r="G170" s="82" t="s">
        <v>142</v>
      </c>
      <c r="H170" s="82" t="s">
        <v>142</v>
      </c>
      <c r="I170" s="82" t="s">
        <v>143</v>
      </c>
      <c r="J170" s="75">
        <v>6555</v>
      </c>
      <c r="K170" s="85">
        <v>6900</v>
      </c>
      <c r="L170" s="85">
        <v>85</v>
      </c>
      <c r="M170" s="85">
        <f>K170*1.05</f>
        <v>7245</v>
      </c>
      <c r="N170" s="77">
        <v>7112.65</v>
      </c>
      <c r="O170" s="86">
        <f t="shared" si="5"/>
        <v>557.64999999999964</v>
      </c>
      <c r="P170" s="96" t="s">
        <v>4278</v>
      </c>
    </row>
    <row r="171" spans="1:16" ht="32.15" customHeight="1" x14ac:dyDescent="0.35">
      <c r="A171" s="70" t="s">
        <v>51</v>
      </c>
      <c r="B171" s="71">
        <v>2</v>
      </c>
      <c r="C171" s="72" t="s">
        <v>199</v>
      </c>
      <c r="D171" s="73" t="s">
        <v>390</v>
      </c>
      <c r="E171" s="72" t="s">
        <v>391</v>
      </c>
      <c r="F171" s="72" t="s">
        <v>392</v>
      </c>
      <c r="G171" s="72" t="s">
        <v>142</v>
      </c>
      <c r="H171" s="72" t="s">
        <v>142</v>
      </c>
      <c r="I171" s="72" t="s">
        <v>143</v>
      </c>
      <c r="J171" s="75">
        <v>6973</v>
      </c>
      <c r="K171" s="76">
        <v>7340</v>
      </c>
      <c r="L171" s="76">
        <v>96</v>
      </c>
      <c r="M171" s="76">
        <f>K171*1.08</f>
        <v>7927.2000000000007</v>
      </c>
      <c r="N171" s="77">
        <v>7785.3840000000009</v>
      </c>
      <c r="O171" s="78">
        <f t="shared" si="5"/>
        <v>812.38400000000092</v>
      </c>
      <c r="P171" s="97" t="s">
        <v>4278</v>
      </c>
    </row>
    <row r="172" spans="1:16" ht="32.15" customHeight="1" x14ac:dyDescent="0.35">
      <c r="A172" s="80" t="s">
        <v>51</v>
      </c>
      <c r="B172" s="81">
        <v>1</v>
      </c>
      <c r="C172" s="82" t="s">
        <v>52</v>
      </c>
      <c r="D172" s="83" t="s">
        <v>393</v>
      </c>
      <c r="E172" s="82" t="s">
        <v>394</v>
      </c>
      <c r="F172" s="82" t="s">
        <v>395</v>
      </c>
      <c r="G172" s="82" t="s">
        <v>142</v>
      </c>
      <c r="H172" s="82" t="s">
        <v>142</v>
      </c>
      <c r="I172" s="82" t="s">
        <v>143</v>
      </c>
      <c r="J172" s="75">
        <v>7685.5</v>
      </c>
      <c r="K172" s="85">
        <v>8090</v>
      </c>
      <c r="L172" s="85">
        <v>96</v>
      </c>
      <c r="M172" s="85">
        <f>K172*1.05</f>
        <v>8494.5</v>
      </c>
      <c r="N172" s="77">
        <v>8335.6649999999991</v>
      </c>
      <c r="O172" s="86">
        <f t="shared" si="5"/>
        <v>650.16499999999905</v>
      </c>
      <c r="P172" s="96" t="s">
        <v>4278</v>
      </c>
    </row>
    <row r="173" spans="1:16" ht="32.15" customHeight="1" x14ac:dyDescent="0.35">
      <c r="A173" s="70" t="s">
        <v>51</v>
      </c>
      <c r="B173" s="71">
        <v>1</v>
      </c>
      <c r="C173" s="72" t="s">
        <v>52</v>
      </c>
      <c r="D173" s="167" t="s">
        <v>396</v>
      </c>
      <c r="E173" s="72" t="s">
        <v>397</v>
      </c>
      <c r="F173" s="72" t="s">
        <v>398</v>
      </c>
      <c r="G173" s="72" t="s">
        <v>142</v>
      </c>
      <c r="H173" s="72" t="s">
        <v>142</v>
      </c>
      <c r="I173" s="72" t="s">
        <v>143</v>
      </c>
      <c r="J173" s="75">
        <v>6973</v>
      </c>
      <c r="K173" s="76">
        <v>7340</v>
      </c>
      <c r="L173" s="76">
        <v>85</v>
      </c>
      <c r="M173" s="76">
        <f>K173*1.08</f>
        <v>7927.2000000000007</v>
      </c>
      <c r="N173" s="77">
        <v>7774.3840000000009</v>
      </c>
      <c r="O173" s="78">
        <f t="shared" si="5"/>
        <v>801.38400000000092</v>
      </c>
      <c r="P173" s="97" t="s">
        <v>4278</v>
      </c>
    </row>
    <row r="174" spans="1:16" ht="32.15" customHeight="1" x14ac:dyDescent="0.35">
      <c r="A174" s="80" t="s">
        <v>51</v>
      </c>
      <c r="B174" s="81">
        <v>1</v>
      </c>
      <c r="C174" s="82" t="s">
        <v>52</v>
      </c>
      <c r="D174" s="165" t="s">
        <v>399</v>
      </c>
      <c r="E174" s="82" t="s">
        <v>400</v>
      </c>
      <c r="F174" s="82" t="s">
        <v>401</v>
      </c>
      <c r="G174" s="82" t="s">
        <v>142</v>
      </c>
      <c r="H174" s="82" t="s">
        <v>142</v>
      </c>
      <c r="I174" s="82" t="s">
        <v>143</v>
      </c>
      <c r="J174" s="75">
        <v>7685.5</v>
      </c>
      <c r="K174" s="85">
        <v>8090</v>
      </c>
      <c r="L174" s="85">
        <v>85</v>
      </c>
      <c r="M174" s="85">
        <f>K174*1.05</f>
        <v>8494.5</v>
      </c>
      <c r="N174" s="77">
        <v>8324.6649999999991</v>
      </c>
      <c r="O174" s="86">
        <f t="shared" si="5"/>
        <v>639.16499999999905</v>
      </c>
      <c r="P174" s="96" t="s">
        <v>4278</v>
      </c>
    </row>
    <row r="175" spans="1:16" ht="32.15" customHeight="1" x14ac:dyDescent="0.35">
      <c r="A175" s="70" t="s">
        <v>51</v>
      </c>
      <c r="B175" s="71">
        <v>1</v>
      </c>
      <c r="C175" s="72" t="s">
        <v>52</v>
      </c>
      <c r="D175" s="73" t="s">
        <v>139</v>
      </c>
      <c r="E175" s="72" t="s">
        <v>140</v>
      </c>
      <c r="F175" s="72" t="s">
        <v>141</v>
      </c>
      <c r="G175" s="72" t="s">
        <v>142</v>
      </c>
      <c r="H175" s="72" t="s">
        <v>142</v>
      </c>
      <c r="I175" s="72" t="s">
        <v>143</v>
      </c>
      <c r="J175" s="75">
        <v>4341.5</v>
      </c>
      <c r="K175" s="76">
        <v>4570</v>
      </c>
      <c r="L175" s="76">
        <v>96</v>
      </c>
      <c r="M175" s="76">
        <f>K175*1.08</f>
        <v>4935.6000000000004</v>
      </c>
      <c r="N175" s="77">
        <v>4883.5320000000002</v>
      </c>
      <c r="O175" s="78">
        <f t="shared" si="5"/>
        <v>542.03200000000015</v>
      </c>
      <c r="P175" s="97" t="s">
        <v>4278</v>
      </c>
    </row>
    <row r="176" spans="1:16" ht="32.15" customHeight="1" x14ac:dyDescent="0.35">
      <c r="A176" s="80" t="s">
        <v>51</v>
      </c>
      <c r="B176" s="81">
        <v>1</v>
      </c>
      <c r="C176" s="82" t="s">
        <v>52</v>
      </c>
      <c r="D176" s="83" t="s">
        <v>402</v>
      </c>
      <c r="E176" s="82" t="s">
        <v>403</v>
      </c>
      <c r="F176" s="82" t="s">
        <v>404</v>
      </c>
      <c r="G176" s="82" t="s">
        <v>142</v>
      </c>
      <c r="H176" s="82" t="s">
        <v>142</v>
      </c>
      <c r="I176" s="82" t="s">
        <v>143</v>
      </c>
      <c r="J176" s="75">
        <v>3629</v>
      </c>
      <c r="K176" s="85">
        <v>3820</v>
      </c>
      <c r="L176" s="85">
        <v>96</v>
      </c>
      <c r="M176" s="85">
        <f>K176*1.05</f>
        <v>4011</v>
      </c>
      <c r="N176" s="77">
        <v>3986.67</v>
      </c>
      <c r="O176" s="86">
        <f t="shared" si="5"/>
        <v>357.67000000000007</v>
      </c>
      <c r="P176" s="96" t="s">
        <v>4278</v>
      </c>
    </row>
    <row r="177" spans="1:16" ht="32.15" customHeight="1" x14ac:dyDescent="0.35">
      <c r="A177" s="70" t="s">
        <v>51</v>
      </c>
      <c r="B177" s="71">
        <v>1</v>
      </c>
      <c r="C177" s="72" t="s">
        <v>52</v>
      </c>
      <c r="D177" s="167" t="s">
        <v>144</v>
      </c>
      <c r="E177" s="72" t="s">
        <v>145</v>
      </c>
      <c r="F177" s="72" t="s">
        <v>146</v>
      </c>
      <c r="G177" s="72" t="s">
        <v>142</v>
      </c>
      <c r="H177" s="72" t="s">
        <v>142</v>
      </c>
      <c r="I177" s="72" t="s">
        <v>143</v>
      </c>
      <c r="J177" s="75">
        <v>4341.5</v>
      </c>
      <c r="K177" s="76">
        <v>4570</v>
      </c>
      <c r="L177" s="76">
        <v>85</v>
      </c>
      <c r="M177" s="76">
        <f>K177*1.08</f>
        <v>4935.6000000000004</v>
      </c>
      <c r="N177" s="77">
        <v>4872.5320000000002</v>
      </c>
      <c r="O177" s="78">
        <f t="shared" si="5"/>
        <v>531.03200000000015</v>
      </c>
      <c r="P177" s="97" t="s">
        <v>4278</v>
      </c>
    </row>
    <row r="178" spans="1:16" ht="32.15" customHeight="1" x14ac:dyDescent="0.35">
      <c r="A178" s="80" t="s">
        <v>51</v>
      </c>
      <c r="B178" s="81">
        <v>1</v>
      </c>
      <c r="C178" s="82" t="s">
        <v>52</v>
      </c>
      <c r="D178" s="165" t="s">
        <v>405</v>
      </c>
      <c r="E178" s="82" t="s">
        <v>145</v>
      </c>
      <c r="F178" s="82" t="s">
        <v>406</v>
      </c>
      <c r="G178" s="82" t="s">
        <v>142</v>
      </c>
      <c r="H178" s="82" t="s">
        <v>142</v>
      </c>
      <c r="I178" s="82" t="s">
        <v>143</v>
      </c>
      <c r="J178" s="75">
        <v>3629</v>
      </c>
      <c r="K178" s="85">
        <v>3820</v>
      </c>
      <c r="L178" s="85">
        <v>85</v>
      </c>
      <c r="M178" s="85">
        <f>K178*1.05</f>
        <v>4011</v>
      </c>
      <c r="N178" s="77">
        <v>3975.67</v>
      </c>
      <c r="O178" s="86">
        <f t="shared" si="5"/>
        <v>346.67000000000007</v>
      </c>
      <c r="P178" s="96" t="s">
        <v>4278</v>
      </c>
    </row>
    <row r="179" spans="1:16" ht="32.15" customHeight="1" x14ac:dyDescent="0.35">
      <c r="A179" s="70" t="s">
        <v>51</v>
      </c>
      <c r="B179" s="71">
        <v>1</v>
      </c>
      <c r="C179" s="72" t="s">
        <v>52</v>
      </c>
      <c r="D179" s="167" t="s">
        <v>147</v>
      </c>
      <c r="E179" s="72" t="s">
        <v>148</v>
      </c>
      <c r="F179" s="72" t="s">
        <v>149</v>
      </c>
      <c r="G179" s="72" t="s">
        <v>142</v>
      </c>
      <c r="H179" s="72" t="s">
        <v>142</v>
      </c>
      <c r="I179" s="72" t="s">
        <v>143</v>
      </c>
      <c r="J179" s="75">
        <v>7752</v>
      </c>
      <c r="K179" s="76">
        <v>8160</v>
      </c>
      <c r="L179" s="76">
        <v>96</v>
      </c>
      <c r="M179" s="76">
        <f>K179*1.08</f>
        <v>8812.8000000000011</v>
      </c>
      <c r="N179" s="77">
        <v>8644.4160000000011</v>
      </c>
      <c r="O179" s="78">
        <f t="shared" si="5"/>
        <v>892.41600000000108</v>
      </c>
      <c r="P179" s="97" t="s">
        <v>4278</v>
      </c>
    </row>
    <row r="180" spans="1:16" ht="32.15" customHeight="1" x14ac:dyDescent="0.35">
      <c r="A180" s="80" t="s">
        <v>51</v>
      </c>
      <c r="B180" s="81">
        <v>1</v>
      </c>
      <c r="C180" s="82" t="s">
        <v>52</v>
      </c>
      <c r="D180" s="165" t="s">
        <v>407</v>
      </c>
      <c r="E180" s="82" t="s">
        <v>148</v>
      </c>
      <c r="F180" s="82" t="s">
        <v>408</v>
      </c>
      <c r="G180" s="82" t="s">
        <v>142</v>
      </c>
      <c r="H180" s="82" t="s">
        <v>142</v>
      </c>
      <c r="I180" s="82" t="s">
        <v>143</v>
      </c>
      <c r="J180" s="75">
        <v>7039.5</v>
      </c>
      <c r="K180" s="85">
        <v>7410</v>
      </c>
      <c r="L180" s="85">
        <v>96</v>
      </c>
      <c r="M180" s="85">
        <f>K180*1.05</f>
        <v>7780.5</v>
      </c>
      <c r="N180" s="77">
        <v>7643.085</v>
      </c>
      <c r="O180" s="86">
        <f t="shared" si="5"/>
        <v>603.58500000000004</v>
      </c>
      <c r="P180" s="96" t="s">
        <v>4278</v>
      </c>
    </row>
    <row r="181" spans="1:16" ht="32.15" customHeight="1" x14ac:dyDescent="0.35">
      <c r="A181" s="70" t="s">
        <v>51</v>
      </c>
      <c r="B181" s="71">
        <v>1</v>
      </c>
      <c r="C181" s="72" t="s">
        <v>52</v>
      </c>
      <c r="D181" s="73" t="s">
        <v>150</v>
      </c>
      <c r="E181" s="72" t="s">
        <v>151</v>
      </c>
      <c r="F181" s="72" t="s">
        <v>152</v>
      </c>
      <c r="G181" s="72" t="s">
        <v>142</v>
      </c>
      <c r="H181" s="72" t="s">
        <v>142</v>
      </c>
      <c r="I181" s="72" t="s">
        <v>143</v>
      </c>
      <c r="J181" s="75">
        <v>5329.5</v>
      </c>
      <c r="K181" s="76">
        <v>5610</v>
      </c>
      <c r="L181" s="76">
        <v>96</v>
      </c>
      <c r="M181" s="76">
        <f>K181*1.08</f>
        <v>6058.8</v>
      </c>
      <c r="N181" s="77">
        <v>5973.0360000000001</v>
      </c>
      <c r="O181" s="78">
        <f t="shared" si="5"/>
        <v>643.53600000000006</v>
      </c>
      <c r="P181" s="97" t="s">
        <v>4278</v>
      </c>
    </row>
    <row r="182" spans="1:16" ht="32.15" customHeight="1" x14ac:dyDescent="0.35">
      <c r="A182" s="80" t="s">
        <v>51</v>
      </c>
      <c r="B182" s="81">
        <v>1</v>
      </c>
      <c r="C182" s="82" t="s">
        <v>52</v>
      </c>
      <c r="D182" s="83" t="s">
        <v>409</v>
      </c>
      <c r="E182" s="82" t="s">
        <v>151</v>
      </c>
      <c r="F182" s="82" t="s">
        <v>410</v>
      </c>
      <c r="G182" s="82" t="s">
        <v>142</v>
      </c>
      <c r="H182" s="82" t="s">
        <v>142</v>
      </c>
      <c r="I182" s="82" t="s">
        <v>143</v>
      </c>
      <c r="J182" s="75">
        <v>4617</v>
      </c>
      <c r="K182" s="85">
        <v>4860</v>
      </c>
      <c r="L182" s="85">
        <v>96</v>
      </c>
      <c r="M182" s="85">
        <f>K182*1.05</f>
        <v>5103</v>
      </c>
      <c r="N182" s="77">
        <v>5045.91</v>
      </c>
      <c r="O182" s="86">
        <f t="shared" si="5"/>
        <v>428.90999999999985</v>
      </c>
      <c r="P182" s="82" t="s">
        <v>4278</v>
      </c>
    </row>
    <row r="183" spans="1:16" ht="32.15" customHeight="1" x14ac:dyDescent="0.35">
      <c r="A183" s="70" t="s">
        <v>51</v>
      </c>
      <c r="B183" s="71">
        <v>1</v>
      </c>
      <c r="C183" s="72" t="s">
        <v>52</v>
      </c>
      <c r="D183" s="73" t="s">
        <v>153</v>
      </c>
      <c r="E183" s="72" t="s">
        <v>154</v>
      </c>
      <c r="F183" s="72" t="s">
        <v>155</v>
      </c>
      <c r="G183" s="72" t="s">
        <v>142</v>
      </c>
      <c r="H183" s="72" t="s">
        <v>142</v>
      </c>
      <c r="I183" s="72" t="s">
        <v>143</v>
      </c>
      <c r="J183" s="75">
        <v>5329.5</v>
      </c>
      <c r="K183" s="76">
        <v>5610</v>
      </c>
      <c r="L183" s="76">
        <v>85</v>
      </c>
      <c r="M183" s="76">
        <f>K183*1.08</f>
        <v>6058.8</v>
      </c>
      <c r="N183" s="77">
        <v>5962.0360000000001</v>
      </c>
      <c r="O183" s="78">
        <f t="shared" si="5"/>
        <v>632.53600000000006</v>
      </c>
      <c r="P183" s="72" t="s">
        <v>4278</v>
      </c>
    </row>
    <row r="184" spans="1:16" ht="32.15" customHeight="1" x14ac:dyDescent="0.35">
      <c r="A184" s="80" t="s">
        <v>51</v>
      </c>
      <c r="B184" s="81">
        <v>1</v>
      </c>
      <c r="C184" s="82" t="s">
        <v>52</v>
      </c>
      <c r="D184" s="83" t="s">
        <v>411</v>
      </c>
      <c r="E184" s="82" t="s">
        <v>154</v>
      </c>
      <c r="F184" s="82" t="s">
        <v>412</v>
      </c>
      <c r="G184" s="82" t="s">
        <v>142</v>
      </c>
      <c r="H184" s="82" t="s">
        <v>142</v>
      </c>
      <c r="I184" s="82" t="s">
        <v>143</v>
      </c>
      <c r="J184" s="75">
        <v>4617</v>
      </c>
      <c r="K184" s="85">
        <v>4860</v>
      </c>
      <c r="L184" s="85">
        <v>85</v>
      </c>
      <c r="M184" s="85">
        <f>K184*1.05</f>
        <v>5103</v>
      </c>
      <c r="N184" s="77">
        <v>5034.91</v>
      </c>
      <c r="O184" s="86">
        <f t="shared" si="5"/>
        <v>417.90999999999985</v>
      </c>
      <c r="P184" s="82" t="s">
        <v>4278</v>
      </c>
    </row>
    <row r="185" spans="1:16" ht="32.15" customHeight="1" x14ac:dyDescent="0.35">
      <c r="A185" s="70" t="s">
        <v>51</v>
      </c>
      <c r="B185" s="71">
        <v>1</v>
      </c>
      <c r="C185" s="72" t="s">
        <v>52</v>
      </c>
      <c r="D185" s="73" t="s">
        <v>156</v>
      </c>
      <c r="E185" s="168" t="s">
        <v>157</v>
      </c>
      <c r="F185" s="72" t="s">
        <v>158</v>
      </c>
      <c r="G185" s="72" t="s">
        <v>142</v>
      </c>
      <c r="H185" s="72" t="s">
        <v>142</v>
      </c>
      <c r="I185" s="72" t="s">
        <v>143</v>
      </c>
      <c r="J185" s="75">
        <v>9728</v>
      </c>
      <c r="K185" s="76">
        <v>10240</v>
      </c>
      <c r="L185" s="76">
        <v>96</v>
      </c>
      <c r="M185" s="76">
        <f>K185*1.08</f>
        <v>11059.2</v>
      </c>
      <c r="N185" s="77">
        <v>10823.424000000001</v>
      </c>
      <c r="O185" s="78">
        <f t="shared" si="5"/>
        <v>1095.4240000000009</v>
      </c>
      <c r="P185" s="72" t="s">
        <v>4278</v>
      </c>
    </row>
    <row r="186" spans="1:16" ht="32.15" customHeight="1" x14ac:dyDescent="0.35">
      <c r="A186" s="80" t="s">
        <v>51</v>
      </c>
      <c r="B186" s="81">
        <v>1</v>
      </c>
      <c r="C186" s="82" t="s">
        <v>52</v>
      </c>
      <c r="D186" s="83" t="s">
        <v>413</v>
      </c>
      <c r="E186" s="166" t="s">
        <v>157</v>
      </c>
      <c r="F186" s="82" t="s">
        <v>414</v>
      </c>
      <c r="G186" s="82" t="s">
        <v>142</v>
      </c>
      <c r="H186" s="82" t="s">
        <v>142</v>
      </c>
      <c r="I186" s="82" t="s">
        <v>143</v>
      </c>
      <c r="J186" s="75">
        <v>9015.5</v>
      </c>
      <c r="K186" s="85">
        <v>9490</v>
      </c>
      <c r="L186" s="85">
        <v>96</v>
      </c>
      <c r="M186" s="85">
        <f>K186*1.05</f>
        <v>9964.5</v>
      </c>
      <c r="N186" s="77">
        <v>9761.5650000000005</v>
      </c>
      <c r="O186" s="86">
        <f t="shared" si="5"/>
        <v>746.06500000000051</v>
      </c>
      <c r="P186" s="82" t="s">
        <v>4278</v>
      </c>
    </row>
    <row r="187" spans="1:16" ht="32.15" customHeight="1" x14ac:dyDescent="0.35">
      <c r="A187" s="70" t="s">
        <v>51</v>
      </c>
      <c r="B187" s="71">
        <v>1</v>
      </c>
      <c r="C187" s="72" t="s">
        <v>52</v>
      </c>
      <c r="D187" s="73" t="s">
        <v>159</v>
      </c>
      <c r="E187" s="168" t="s">
        <v>160</v>
      </c>
      <c r="F187" s="72" t="s">
        <v>161</v>
      </c>
      <c r="G187" s="72" t="s">
        <v>142</v>
      </c>
      <c r="H187" s="72" t="s">
        <v>142</v>
      </c>
      <c r="I187" s="72" t="s">
        <v>143</v>
      </c>
      <c r="J187" s="75">
        <v>6203.5</v>
      </c>
      <c r="K187" s="76">
        <v>6530</v>
      </c>
      <c r="L187" s="76">
        <v>96</v>
      </c>
      <c r="M187" s="76">
        <f>K187*1.08</f>
        <v>7052.4000000000005</v>
      </c>
      <c r="N187" s="77">
        <v>6936.8280000000004</v>
      </c>
      <c r="O187" s="78">
        <f t="shared" si="5"/>
        <v>733.32800000000043</v>
      </c>
      <c r="P187" s="72" t="s">
        <v>4278</v>
      </c>
    </row>
    <row r="188" spans="1:16" ht="32.15" customHeight="1" x14ac:dyDescent="0.35">
      <c r="A188" s="80" t="s">
        <v>51</v>
      </c>
      <c r="B188" s="81">
        <v>1</v>
      </c>
      <c r="C188" s="82" t="s">
        <v>52</v>
      </c>
      <c r="D188" s="83" t="s">
        <v>415</v>
      </c>
      <c r="E188" s="166" t="s">
        <v>163</v>
      </c>
      <c r="F188" s="82" t="s">
        <v>416</v>
      </c>
      <c r="G188" s="82" t="s">
        <v>142</v>
      </c>
      <c r="H188" s="82" t="s">
        <v>142</v>
      </c>
      <c r="I188" s="82" t="s">
        <v>143</v>
      </c>
      <c r="J188" s="75">
        <v>5491</v>
      </c>
      <c r="K188" s="85">
        <v>5780</v>
      </c>
      <c r="L188" s="85">
        <v>96</v>
      </c>
      <c r="M188" s="85">
        <f>K188*1.05</f>
        <v>6069</v>
      </c>
      <c r="N188" s="77">
        <v>5982.93</v>
      </c>
      <c r="O188" s="86">
        <f t="shared" si="5"/>
        <v>491.93000000000029</v>
      </c>
      <c r="P188" s="82" t="s">
        <v>4278</v>
      </c>
    </row>
    <row r="189" spans="1:16" ht="32.15" customHeight="1" x14ac:dyDescent="0.35">
      <c r="A189" s="70" t="s">
        <v>51</v>
      </c>
      <c r="B189" s="71">
        <v>1</v>
      </c>
      <c r="C189" s="72" t="s">
        <v>52</v>
      </c>
      <c r="D189" s="73" t="s">
        <v>162</v>
      </c>
      <c r="E189" s="168" t="s">
        <v>163</v>
      </c>
      <c r="F189" s="72" t="s">
        <v>164</v>
      </c>
      <c r="G189" s="72" t="s">
        <v>142</v>
      </c>
      <c r="H189" s="72" t="s">
        <v>142</v>
      </c>
      <c r="I189" s="72" t="s">
        <v>143</v>
      </c>
      <c r="J189" s="75">
        <v>6203.5</v>
      </c>
      <c r="K189" s="76">
        <v>6530</v>
      </c>
      <c r="L189" s="76">
        <v>85</v>
      </c>
      <c r="M189" s="76">
        <f>K189*1.08</f>
        <v>7052.4000000000005</v>
      </c>
      <c r="N189" s="77">
        <v>6925.8280000000004</v>
      </c>
      <c r="O189" s="78">
        <f t="shared" si="5"/>
        <v>722.32800000000043</v>
      </c>
      <c r="P189" s="72" t="s">
        <v>4278</v>
      </c>
    </row>
    <row r="190" spans="1:16" ht="32.15" customHeight="1" x14ac:dyDescent="0.35">
      <c r="A190" s="80" t="s">
        <v>51</v>
      </c>
      <c r="B190" s="81">
        <v>1</v>
      </c>
      <c r="C190" s="82" t="s">
        <v>52</v>
      </c>
      <c r="D190" s="83" t="s">
        <v>417</v>
      </c>
      <c r="E190" s="166" t="s">
        <v>163</v>
      </c>
      <c r="F190" s="82" t="s">
        <v>416</v>
      </c>
      <c r="G190" s="82" t="s">
        <v>142</v>
      </c>
      <c r="H190" s="82" t="s">
        <v>142</v>
      </c>
      <c r="I190" s="82" t="s">
        <v>143</v>
      </c>
      <c r="J190" s="75">
        <v>5491</v>
      </c>
      <c r="K190" s="85">
        <v>5780</v>
      </c>
      <c r="L190" s="85">
        <v>85</v>
      </c>
      <c r="M190" s="85">
        <f>K190*1.05</f>
        <v>6069</v>
      </c>
      <c r="N190" s="77">
        <v>5971.93</v>
      </c>
      <c r="O190" s="86">
        <f t="shared" si="5"/>
        <v>480.93000000000029</v>
      </c>
      <c r="P190" s="82" t="s">
        <v>4278</v>
      </c>
    </row>
    <row r="191" spans="1:16" ht="32.15" customHeight="1" x14ac:dyDescent="0.35">
      <c r="A191" s="70" t="s">
        <v>51</v>
      </c>
      <c r="B191" s="71">
        <v>1</v>
      </c>
      <c r="C191" s="72" t="s">
        <v>52</v>
      </c>
      <c r="D191" s="73" t="s">
        <v>165</v>
      </c>
      <c r="E191" s="72" t="s">
        <v>166</v>
      </c>
      <c r="F191" s="72" t="s">
        <v>167</v>
      </c>
      <c r="G191" s="72" t="s">
        <v>142</v>
      </c>
      <c r="H191" s="72" t="s">
        <v>142</v>
      </c>
      <c r="I191" s="72" t="s">
        <v>143</v>
      </c>
      <c r="J191" s="75">
        <v>11923.9</v>
      </c>
      <c r="K191" s="76">
        <v>12372.238640000001</v>
      </c>
      <c r="L191" s="76">
        <v>96</v>
      </c>
      <c r="M191" s="76">
        <f>K191*1.08</f>
        <v>13362.017731200003</v>
      </c>
      <c r="N191" s="77">
        <v>13057.157199264002</v>
      </c>
      <c r="O191" s="78">
        <f t="shared" si="5"/>
        <v>1133.2571992640023</v>
      </c>
      <c r="P191" s="72" t="s">
        <v>4278</v>
      </c>
    </row>
    <row r="192" spans="1:16" ht="32.15" customHeight="1" x14ac:dyDescent="0.35">
      <c r="A192" s="80" t="s">
        <v>51</v>
      </c>
      <c r="B192" s="81">
        <v>1</v>
      </c>
      <c r="C192" s="82" t="s">
        <v>52</v>
      </c>
      <c r="D192" s="83" t="s">
        <v>418</v>
      </c>
      <c r="E192" s="82" t="s">
        <v>166</v>
      </c>
      <c r="F192" s="82" t="s">
        <v>419</v>
      </c>
      <c r="G192" s="82" t="s">
        <v>142</v>
      </c>
      <c r="H192" s="82" t="s">
        <v>142</v>
      </c>
      <c r="I192" s="82" t="s">
        <v>143</v>
      </c>
      <c r="J192" s="75">
        <v>10763.5</v>
      </c>
      <c r="K192" s="85">
        <v>11330</v>
      </c>
      <c r="L192" s="85">
        <v>96</v>
      </c>
      <c r="M192" s="85">
        <f>K192*1.05</f>
        <v>11896.5</v>
      </c>
      <c r="N192" s="77">
        <v>11635.605</v>
      </c>
      <c r="O192" s="86">
        <f t="shared" si="5"/>
        <v>872.10499999999956</v>
      </c>
      <c r="P192" s="82" t="s">
        <v>4278</v>
      </c>
    </row>
    <row r="193" spans="1:16" ht="32.15" customHeight="1" x14ac:dyDescent="0.35">
      <c r="A193" s="70" t="s">
        <v>51</v>
      </c>
      <c r="B193" s="71">
        <v>1</v>
      </c>
      <c r="C193" s="72" t="s">
        <v>52</v>
      </c>
      <c r="D193" s="73" t="s">
        <v>420</v>
      </c>
      <c r="E193" s="72" t="s">
        <v>421</v>
      </c>
      <c r="F193" s="72" t="s">
        <v>420</v>
      </c>
      <c r="G193" s="72" t="s">
        <v>142</v>
      </c>
      <c r="H193" s="72" t="s">
        <v>142</v>
      </c>
      <c r="I193" s="72" t="s">
        <v>72</v>
      </c>
      <c r="J193" s="75">
        <v>400</v>
      </c>
      <c r="K193" s="76">
        <v>400</v>
      </c>
      <c r="L193" s="76"/>
      <c r="M193" s="76">
        <v>600</v>
      </c>
      <c r="N193" s="77">
        <v>582</v>
      </c>
      <c r="O193" s="78">
        <f t="shared" si="5"/>
        <v>182</v>
      </c>
      <c r="P193" s="72"/>
    </row>
    <row r="194" spans="1:16" ht="32.15" customHeight="1" x14ac:dyDescent="0.35">
      <c r="A194" s="80" t="s">
        <v>51</v>
      </c>
      <c r="B194" s="81">
        <v>1</v>
      </c>
      <c r="C194" s="82" t="s">
        <v>52</v>
      </c>
      <c r="D194" s="83" t="s">
        <v>422</v>
      </c>
      <c r="E194" s="82" t="s">
        <v>423</v>
      </c>
      <c r="F194" s="82" t="s">
        <v>424</v>
      </c>
      <c r="G194" s="82" t="s">
        <v>142</v>
      </c>
      <c r="H194" s="82" t="s">
        <v>142</v>
      </c>
      <c r="I194" s="82" t="s">
        <v>72</v>
      </c>
      <c r="J194" s="75">
        <v>420</v>
      </c>
      <c r="K194" s="85">
        <v>420</v>
      </c>
      <c r="L194" s="85"/>
      <c r="M194" s="85">
        <v>500</v>
      </c>
      <c r="N194" s="77">
        <v>485</v>
      </c>
      <c r="O194" s="86">
        <f t="shared" si="5"/>
        <v>65</v>
      </c>
      <c r="P194" s="82"/>
    </row>
    <row r="195" spans="1:16" ht="32.15" customHeight="1" x14ac:dyDescent="0.35">
      <c r="A195" s="70" t="s">
        <v>51</v>
      </c>
      <c r="B195" s="71">
        <v>1</v>
      </c>
      <c r="C195" s="72" t="s">
        <v>52</v>
      </c>
      <c r="D195" s="167" t="s">
        <v>168</v>
      </c>
      <c r="E195" s="168" t="s">
        <v>169</v>
      </c>
      <c r="F195" s="72" t="s">
        <v>168</v>
      </c>
      <c r="G195" s="72" t="s">
        <v>142</v>
      </c>
      <c r="H195" s="72" t="s">
        <v>142</v>
      </c>
      <c r="I195" s="72" t="s">
        <v>170</v>
      </c>
      <c r="J195" s="75">
        <v>619.4</v>
      </c>
      <c r="K195" s="76">
        <v>642.68943999999999</v>
      </c>
      <c r="L195" s="76"/>
      <c r="M195" s="76">
        <f>K195*1.05</f>
        <v>674.82391200000006</v>
      </c>
      <c r="N195" s="77">
        <v>654.57919464000008</v>
      </c>
      <c r="O195" s="78">
        <f t="shared" si="5"/>
        <v>35.179194640000105</v>
      </c>
      <c r="P195" s="97" t="s">
        <v>4278</v>
      </c>
    </row>
    <row r="196" spans="1:16" ht="32.15" customHeight="1" x14ac:dyDescent="0.35">
      <c r="A196" s="80" t="s">
        <v>51</v>
      </c>
      <c r="B196" s="81">
        <v>1</v>
      </c>
      <c r="C196" s="82" t="s">
        <v>52</v>
      </c>
      <c r="D196" s="165" t="s">
        <v>171</v>
      </c>
      <c r="E196" s="166" t="s">
        <v>172</v>
      </c>
      <c r="F196" s="82" t="s">
        <v>171</v>
      </c>
      <c r="G196" s="82" t="s">
        <v>142</v>
      </c>
      <c r="H196" s="82" t="s">
        <v>142</v>
      </c>
      <c r="I196" s="82" t="s">
        <v>170</v>
      </c>
      <c r="J196" s="75">
        <v>619.4</v>
      </c>
      <c r="K196" s="85">
        <v>642.68943999999999</v>
      </c>
      <c r="L196" s="85"/>
      <c r="M196" s="85">
        <f>K196*1.05</f>
        <v>674.82391200000006</v>
      </c>
      <c r="N196" s="77">
        <v>654.57919464000008</v>
      </c>
      <c r="O196" s="86">
        <f t="shared" si="5"/>
        <v>35.179194640000105</v>
      </c>
      <c r="P196" s="96" t="s">
        <v>4278</v>
      </c>
    </row>
    <row r="197" spans="1:16" ht="32.15" customHeight="1" x14ac:dyDescent="0.35">
      <c r="A197" s="70" t="s">
        <v>51</v>
      </c>
      <c r="B197" s="71">
        <v>1</v>
      </c>
      <c r="C197" s="72" t="s">
        <v>52</v>
      </c>
      <c r="D197" s="167" t="s">
        <v>173</v>
      </c>
      <c r="E197" s="168" t="s">
        <v>174</v>
      </c>
      <c r="F197" s="72" t="s">
        <v>173</v>
      </c>
      <c r="G197" s="72" t="s">
        <v>142</v>
      </c>
      <c r="H197" s="72" t="s">
        <v>142</v>
      </c>
      <c r="I197" s="72" t="s">
        <v>72</v>
      </c>
      <c r="J197" s="75">
        <v>429.4</v>
      </c>
      <c r="K197" s="76">
        <v>445.54543999999999</v>
      </c>
      <c r="L197" s="76"/>
      <c r="M197" s="76">
        <f>K197*1.05</f>
        <v>467.82271200000002</v>
      </c>
      <c r="N197" s="77">
        <v>453.78803063999999</v>
      </c>
      <c r="O197" s="78">
        <f t="shared" si="5"/>
        <v>24.388030640000011</v>
      </c>
      <c r="P197" s="97" t="s">
        <v>4278</v>
      </c>
    </row>
    <row r="198" spans="1:16" ht="32.15" customHeight="1" x14ac:dyDescent="0.35">
      <c r="A198" s="80" t="s">
        <v>51</v>
      </c>
      <c r="B198" s="81">
        <v>1</v>
      </c>
      <c r="C198" s="82" t="s">
        <v>52</v>
      </c>
      <c r="D198" s="165" t="s">
        <v>175</v>
      </c>
      <c r="E198" s="166" t="s">
        <v>176</v>
      </c>
      <c r="F198" s="82" t="s">
        <v>175</v>
      </c>
      <c r="G198" s="82" t="s">
        <v>142</v>
      </c>
      <c r="H198" s="82" t="s">
        <v>142</v>
      </c>
      <c r="I198" s="82" t="s">
        <v>72</v>
      </c>
      <c r="J198" s="75">
        <v>277.39999999999998</v>
      </c>
      <c r="K198" s="85">
        <v>287.83024</v>
      </c>
      <c r="L198" s="85"/>
      <c r="M198" s="85">
        <f>K198*1.05</f>
        <v>302.22175200000004</v>
      </c>
      <c r="N198" s="77">
        <v>293.15509944000001</v>
      </c>
      <c r="O198" s="86">
        <f t="shared" si="5"/>
        <v>15.755099440000038</v>
      </c>
      <c r="P198" s="96" t="s">
        <v>4278</v>
      </c>
    </row>
    <row r="199" spans="1:16" ht="32.15" customHeight="1" x14ac:dyDescent="0.35">
      <c r="A199" s="70" t="s">
        <v>51</v>
      </c>
      <c r="B199" s="71">
        <v>1</v>
      </c>
      <c r="C199" s="72" t="s">
        <v>52</v>
      </c>
      <c r="D199" s="167" t="s">
        <v>177</v>
      </c>
      <c r="E199" s="168" t="s">
        <v>178</v>
      </c>
      <c r="F199" s="72" t="s">
        <v>177</v>
      </c>
      <c r="G199" s="72" t="s">
        <v>142</v>
      </c>
      <c r="H199" s="72" t="s">
        <v>142</v>
      </c>
      <c r="I199" s="72" t="s">
        <v>170</v>
      </c>
      <c r="J199" s="75">
        <v>334.4</v>
      </c>
      <c r="K199" s="76">
        <v>346.97343999999998</v>
      </c>
      <c r="L199" s="76"/>
      <c r="M199" s="76">
        <f>K199*1.05</f>
        <v>364.322112</v>
      </c>
      <c r="N199" s="77">
        <v>353.39244864</v>
      </c>
      <c r="O199" s="78">
        <f t="shared" si="5"/>
        <v>18.992448640000021</v>
      </c>
      <c r="P199" s="97" t="s">
        <v>4278</v>
      </c>
    </row>
    <row r="200" spans="1:16" ht="32.15" customHeight="1" x14ac:dyDescent="0.35">
      <c r="A200" s="61"/>
      <c r="B200" s="81"/>
      <c r="C200" s="63" t="s">
        <v>4384</v>
      </c>
      <c r="D200" s="169"/>
      <c r="E200" s="169"/>
      <c r="F200" s="91"/>
      <c r="G200" s="91"/>
      <c r="H200" s="91"/>
      <c r="I200" s="91"/>
      <c r="J200" s="152"/>
      <c r="K200" s="160"/>
      <c r="L200" s="85"/>
      <c r="M200" s="85"/>
      <c r="N200" s="77"/>
      <c r="O200" s="86"/>
      <c r="P200" s="149"/>
    </row>
    <row r="201" spans="1:16" ht="32.15" customHeight="1" x14ac:dyDescent="0.35">
      <c r="A201" s="70" t="s">
        <v>51</v>
      </c>
      <c r="B201" s="71">
        <v>1</v>
      </c>
      <c r="C201" s="72" t="s">
        <v>52</v>
      </c>
      <c r="D201" s="167" t="s">
        <v>425</v>
      </c>
      <c r="E201" s="168" t="s">
        <v>426</v>
      </c>
      <c r="F201" s="72" t="s">
        <v>427</v>
      </c>
      <c r="G201" s="72" t="s">
        <v>180</v>
      </c>
      <c r="H201" s="72" t="s">
        <v>180</v>
      </c>
      <c r="I201" s="72" t="s">
        <v>181</v>
      </c>
      <c r="J201" s="75">
        <v>1710</v>
      </c>
      <c r="K201" s="76">
        <v>1800</v>
      </c>
      <c r="L201" s="76">
        <v>50</v>
      </c>
      <c r="M201" s="76">
        <v>1750</v>
      </c>
      <c r="N201" s="77">
        <v>1747.5</v>
      </c>
      <c r="O201" s="78">
        <f t="shared" si="5"/>
        <v>37.5</v>
      </c>
      <c r="P201" s="97" t="s">
        <v>4278</v>
      </c>
    </row>
    <row r="202" spans="1:16" ht="32.15" customHeight="1" x14ac:dyDescent="0.35">
      <c r="A202" s="80" t="s">
        <v>51</v>
      </c>
      <c r="B202" s="81">
        <v>1</v>
      </c>
      <c r="C202" s="82" t="s">
        <v>52</v>
      </c>
      <c r="D202" s="165" t="s">
        <v>428</v>
      </c>
      <c r="E202" s="166" t="s">
        <v>429</v>
      </c>
      <c r="F202" s="82" t="s">
        <v>430</v>
      </c>
      <c r="G202" s="82" t="s">
        <v>180</v>
      </c>
      <c r="H202" s="82" t="s">
        <v>180</v>
      </c>
      <c r="I202" s="82" t="s">
        <v>181</v>
      </c>
      <c r="J202" s="75">
        <v>1710</v>
      </c>
      <c r="K202" s="85">
        <v>1800</v>
      </c>
      <c r="L202" s="85">
        <v>50</v>
      </c>
      <c r="M202" s="85">
        <v>1750</v>
      </c>
      <c r="N202" s="77">
        <v>1747.5</v>
      </c>
      <c r="O202" s="86">
        <f t="shared" si="5"/>
        <v>37.5</v>
      </c>
      <c r="P202" s="96" t="s">
        <v>4278</v>
      </c>
    </row>
    <row r="203" spans="1:16" ht="32.15" customHeight="1" x14ac:dyDescent="0.35">
      <c r="A203" s="70" t="s">
        <v>51</v>
      </c>
      <c r="B203" s="71">
        <v>2</v>
      </c>
      <c r="C203" s="72" t="s">
        <v>87</v>
      </c>
      <c r="D203" s="167" t="s">
        <v>431</v>
      </c>
      <c r="E203" s="168" t="s">
        <v>432</v>
      </c>
      <c r="F203" s="72" t="s">
        <v>433</v>
      </c>
      <c r="G203" s="72" t="s">
        <v>180</v>
      </c>
      <c r="H203" s="72" t="s">
        <v>180</v>
      </c>
      <c r="I203" s="72" t="s">
        <v>181</v>
      </c>
      <c r="J203" s="75">
        <v>2185</v>
      </c>
      <c r="K203" s="76">
        <v>2300</v>
      </c>
      <c r="L203" s="76">
        <v>50</v>
      </c>
      <c r="M203" s="76">
        <v>2250</v>
      </c>
      <c r="N203" s="77">
        <v>2232.5</v>
      </c>
      <c r="O203" s="78">
        <f t="shared" si="5"/>
        <v>47.5</v>
      </c>
      <c r="P203" s="97" t="s">
        <v>4278</v>
      </c>
    </row>
    <row r="204" spans="1:16" ht="32.15" customHeight="1" x14ac:dyDescent="0.35">
      <c r="A204" s="80" t="s">
        <v>51</v>
      </c>
      <c r="B204" s="81">
        <v>2</v>
      </c>
      <c r="C204" s="82" t="s">
        <v>114</v>
      </c>
      <c r="D204" s="165" t="s">
        <v>431</v>
      </c>
      <c r="E204" s="166" t="s">
        <v>434</v>
      </c>
      <c r="F204" s="82" t="s">
        <v>435</v>
      </c>
      <c r="G204" s="82" t="s">
        <v>180</v>
      </c>
      <c r="H204" s="82" t="s">
        <v>180</v>
      </c>
      <c r="I204" s="82" t="s">
        <v>181</v>
      </c>
      <c r="J204" s="75">
        <v>2185</v>
      </c>
      <c r="K204" s="85">
        <v>2300</v>
      </c>
      <c r="L204" s="85">
        <v>50</v>
      </c>
      <c r="M204" s="85">
        <v>2250</v>
      </c>
      <c r="N204" s="77">
        <v>2232.5</v>
      </c>
      <c r="O204" s="86">
        <f t="shared" ref="O204:O267" si="6">N204-J204</f>
        <v>47.5</v>
      </c>
      <c r="P204" s="82" t="s">
        <v>4278</v>
      </c>
    </row>
    <row r="205" spans="1:16" ht="32.15" customHeight="1" x14ac:dyDescent="0.35">
      <c r="A205" s="70" t="s">
        <v>51</v>
      </c>
      <c r="B205" s="71">
        <v>3</v>
      </c>
      <c r="C205" s="72" t="s">
        <v>62</v>
      </c>
      <c r="D205" s="167" t="s">
        <v>436</v>
      </c>
      <c r="E205" s="168" t="s">
        <v>437</v>
      </c>
      <c r="F205" s="72" t="s">
        <v>438</v>
      </c>
      <c r="G205" s="72" t="s">
        <v>180</v>
      </c>
      <c r="H205" s="72" t="s">
        <v>180</v>
      </c>
      <c r="I205" s="72" t="s">
        <v>181</v>
      </c>
      <c r="J205" s="75">
        <v>1776.5</v>
      </c>
      <c r="K205" s="76">
        <v>1870</v>
      </c>
      <c r="L205" s="76">
        <v>50</v>
      </c>
      <c r="M205" s="76">
        <v>1820</v>
      </c>
      <c r="N205" s="77">
        <v>1815.3999999999999</v>
      </c>
      <c r="O205" s="78">
        <f t="shared" si="6"/>
        <v>38.899999999999864</v>
      </c>
      <c r="P205" s="72" t="s">
        <v>4278</v>
      </c>
    </row>
    <row r="206" spans="1:16" ht="32.15" customHeight="1" x14ac:dyDescent="0.35">
      <c r="A206" s="80" t="s">
        <v>51</v>
      </c>
      <c r="B206" s="81">
        <v>3</v>
      </c>
      <c r="C206" s="82" t="s">
        <v>62</v>
      </c>
      <c r="D206" s="165" t="s">
        <v>439</v>
      </c>
      <c r="E206" s="166" t="s">
        <v>440</v>
      </c>
      <c r="F206" s="82" t="s">
        <v>441</v>
      </c>
      <c r="G206" s="82" t="s">
        <v>180</v>
      </c>
      <c r="H206" s="82" t="s">
        <v>180</v>
      </c>
      <c r="I206" s="82" t="s">
        <v>181</v>
      </c>
      <c r="J206" s="75">
        <v>1942.75</v>
      </c>
      <c r="K206" s="85">
        <v>2045</v>
      </c>
      <c r="L206" s="85">
        <v>50</v>
      </c>
      <c r="M206" s="85">
        <v>1995</v>
      </c>
      <c r="N206" s="77">
        <v>1985.1499999999999</v>
      </c>
      <c r="O206" s="86">
        <f t="shared" si="6"/>
        <v>42.399999999999864</v>
      </c>
      <c r="P206" s="82" t="s">
        <v>4278</v>
      </c>
    </row>
    <row r="207" spans="1:16" ht="32.15" customHeight="1" x14ac:dyDescent="0.35">
      <c r="A207" s="70" t="s">
        <v>51</v>
      </c>
      <c r="B207" s="71">
        <v>3</v>
      </c>
      <c r="C207" s="72" t="s">
        <v>87</v>
      </c>
      <c r="D207" s="167" t="s">
        <v>442</v>
      </c>
      <c r="E207" s="168" t="s">
        <v>443</v>
      </c>
      <c r="F207" s="72" t="s">
        <v>444</v>
      </c>
      <c r="G207" s="72" t="s">
        <v>180</v>
      </c>
      <c r="H207" s="72" t="s">
        <v>180</v>
      </c>
      <c r="I207" s="72" t="s">
        <v>181</v>
      </c>
      <c r="J207" s="75">
        <v>2417.75</v>
      </c>
      <c r="K207" s="76">
        <v>2545</v>
      </c>
      <c r="L207" s="76">
        <v>50</v>
      </c>
      <c r="M207" s="76">
        <v>2517</v>
      </c>
      <c r="N207" s="77">
        <v>2491.4899999999998</v>
      </c>
      <c r="O207" s="78">
        <f t="shared" si="6"/>
        <v>73.739999999999782</v>
      </c>
      <c r="P207" s="72" t="s">
        <v>4278</v>
      </c>
    </row>
    <row r="208" spans="1:16" ht="32.15" customHeight="1" x14ac:dyDescent="0.35">
      <c r="A208" s="80" t="s">
        <v>51</v>
      </c>
      <c r="B208" s="81">
        <v>2</v>
      </c>
      <c r="C208" s="82" t="s">
        <v>114</v>
      </c>
      <c r="D208" s="165" t="s">
        <v>445</v>
      </c>
      <c r="E208" s="166" t="s">
        <v>446</v>
      </c>
      <c r="F208" s="82" t="s">
        <v>447</v>
      </c>
      <c r="G208" s="82" t="s">
        <v>180</v>
      </c>
      <c r="H208" s="82" t="s">
        <v>180</v>
      </c>
      <c r="I208" s="82" t="s">
        <v>181</v>
      </c>
      <c r="J208" s="75">
        <v>1942.75</v>
      </c>
      <c r="K208" s="85">
        <v>2045</v>
      </c>
      <c r="L208" s="85">
        <v>50</v>
      </c>
      <c r="M208" s="85">
        <v>1995</v>
      </c>
      <c r="N208" s="77">
        <v>1985.1499999999999</v>
      </c>
      <c r="O208" s="86">
        <f t="shared" si="6"/>
        <v>42.399999999999864</v>
      </c>
      <c r="P208" s="82" t="s">
        <v>4278</v>
      </c>
    </row>
    <row r="209" spans="1:16" ht="32.15" customHeight="1" x14ac:dyDescent="0.35">
      <c r="A209" s="70" t="s">
        <v>51</v>
      </c>
      <c r="B209" s="71">
        <v>3</v>
      </c>
      <c r="C209" s="72" t="s">
        <v>62</v>
      </c>
      <c r="D209" s="167" t="s">
        <v>448</v>
      </c>
      <c r="E209" s="168" t="s">
        <v>449</v>
      </c>
      <c r="F209" s="72" t="s">
        <v>450</v>
      </c>
      <c r="G209" s="72" t="s">
        <v>180</v>
      </c>
      <c r="H209" s="72" t="s">
        <v>180</v>
      </c>
      <c r="I209" s="72" t="s">
        <v>181</v>
      </c>
      <c r="J209" s="75">
        <v>2132.75</v>
      </c>
      <c r="K209" s="76">
        <v>2245</v>
      </c>
      <c r="L209" s="76">
        <v>50</v>
      </c>
      <c r="M209" s="76">
        <v>2195</v>
      </c>
      <c r="N209" s="77">
        <v>2179.15</v>
      </c>
      <c r="O209" s="78">
        <f t="shared" si="6"/>
        <v>46.400000000000091</v>
      </c>
      <c r="P209" s="72" t="s">
        <v>4278</v>
      </c>
    </row>
    <row r="210" spans="1:16" ht="32.15" customHeight="1" x14ac:dyDescent="0.35">
      <c r="A210" s="80" t="s">
        <v>51</v>
      </c>
      <c r="B210" s="81">
        <v>1</v>
      </c>
      <c r="C210" s="82" t="s">
        <v>179</v>
      </c>
      <c r="D210" s="165" t="s">
        <v>451</v>
      </c>
      <c r="E210" s="166" t="s">
        <v>452</v>
      </c>
      <c r="F210" s="82" t="s">
        <v>453</v>
      </c>
      <c r="G210" s="82" t="s">
        <v>180</v>
      </c>
      <c r="H210" s="82" t="s">
        <v>180</v>
      </c>
      <c r="I210" s="82" t="s">
        <v>181</v>
      </c>
      <c r="J210" s="75">
        <v>2132.75</v>
      </c>
      <c r="K210" s="85">
        <v>2245</v>
      </c>
      <c r="L210" s="85">
        <v>50</v>
      </c>
      <c r="M210" s="85">
        <v>2195</v>
      </c>
      <c r="N210" s="77">
        <v>2179.15</v>
      </c>
      <c r="O210" s="86">
        <f t="shared" si="6"/>
        <v>46.400000000000091</v>
      </c>
      <c r="P210" s="82" t="s">
        <v>4278</v>
      </c>
    </row>
    <row r="211" spans="1:16" ht="32.15" customHeight="1" x14ac:dyDescent="0.35">
      <c r="A211" s="70" t="s">
        <v>51</v>
      </c>
      <c r="B211" s="71">
        <v>1</v>
      </c>
      <c r="C211" s="72" t="s">
        <v>179</v>
      </c>
      <c r="D211" s="167" t="s">
        <v>454</v>
      </c>
      <c r="E211" s="168" t="s">
        <v>455</v>
      </c>
      <c r="F211" s="72" t="s">
        <v>456</v>
      </c>
      <c r="G211" s="72" t="s">
        <v>180</v>
      </c>
      <c r="H211" s="72" t="s">
        <v>180</v>
      </c>
      <c r="I211" s="72" t="s">
        <v>181</v>
      </c>
      <c r="J211" s="75">
        <v>2132.75</v>
      </c>
      <c r="K211" s="76">
        <v>2245</v>
      </c>
      <c r="L211" s="76">
        <v>50</v>
      </c>
      <c r="M211" s="76">
        <v>2195</v>
      </c>
      <c r="N211" s="77">
        <v>2179.15</v>
      </c>
      <c r="O211" s="78">
        <f t="shared" si="6"/>
        <v>46.400000000000091</v>
      </c>
      <c r="P211" s="72" t="s">
        <v>4278</v>
      </c>
    </row>
    <row r="212" spans="1:16" ht="32.15" customHeight="1" x14ac:dyDescent="0.35">
      <c r="A212" s="80" t="s">
        <v>51</v>
      </c>
      <c r="B212" s="81">
        <v>1</v>
      </c>
      <c r="C212" s="82" t="s">
        <v>52</v>
      </c>
      <c r="D212" s="165" t="s">
        <v>451</v>
      </c>
      <c r="E212" s="166" t="s">
        <v>457</v>
      </c>
      <c r="F212" s="82" t="s">
        <v>458</v>
      </c>
      <c r="G212" s="82" t="s">
        <v>180</v>
      </c>
      <c r="H212" s="82" t="s">
        <v>180</v>
      </c>
      <c r="I212" s="82" t="s">
        <v>181</v>
      </c>
      <c r="J212" s="75">
        <v>2132.75</v>
      </c>
      <c r="K212" s="85">
        <v>2245</v>
      </c>
      <c r="L212" s="85">
        <v>50</v>
      </c>
      <c r="M212" s="85">
        <v>2195</v>
      </c>
      <c r="N212" s="77">
        <v>2179.15</v>
      </c>
      <c r="O212" s="86">
        <f t="shared" si="6"/>
        <v>46.400000000000091</v>
      </c>
      <c r="P212" s="82" t="s">
        <v>4278</v>
      </c>
    </row>
    <row r="213" spans="1:16" ht="32.15" customHeight="1" x14ac:dyDescent="0.35">
      <c r="A213" s="70" t="s">
        <v>51</v>
      </c>
      <c r="B213" s="71">
        <v>1</v>
      </c>
      <c r="C213" s="72" t="s">
        <v>52</v>
      </c>
      <c r="D213" s="73" t="s">
        <v>459</v>
      </c>
      <c r="E213" s="170" t="s">
        <v>460</v>
      </c>
      <c r="F213" s="72" t="s">
        <v>461</v>
      </c>
      <c r="G213" s="72" t="s">
        <v>180</v>
      </c>
      <c r="H213" s="72" t="s">
        <v>180</v>
      </c>
      <c r="I213" s="72" t="s">
        <v>181</v>
      </c>
      <c r="J213" s="75">
        <v>1710</v>
      </c>
      <c r="K213" s="76">
        <v>1800</v>
      </c>
      <c r="L213" s="76">
        <v>50</v>
      </c>
      <c r="M213" s="76">
        <v>1750</v>
      </c>
      <c r="N213" s="77">
        <v>1747.5</v>
      </c>
      <c r="O213" s="78">
        <f t="shared" si="6"/>
        <v>37.5</v>
      </c>
      <c r="P213" s="72" t="s">
        <v>4278</v>
      </c>
    </row>
    <row r="214" spans="1:16" ht="32.15" customHeight="1" x14ac:dyDescent="0.35">
      <c r="A214" s="80" t="s">
        <v>51</v>
      </c>
      <c r="B214" s="81">
        <v>1</v>
      </c>
      <c r="C214" s="82" t="s">
        <v>179</v>
      </c>
      <c r="D214" s="83" t="s">
        <v>462</v>
      </c>
      <c r="E214" s="171" t="s">
        <v>463</v>
      </c>
      <c r="F214" s="82" t="s">
        <v>464</v>
      </c>
      <c r="G214" s="82" t="s">
        <v>180</v>
      </c>
      <c r="H214" s="82" t="s">
        <v>180</v>
      </c>
      <c r="I214" s="82" t="s">
        <v>181</v>
      </c>
      <c r="J214" s="75">
        <v>1710</v>
      </c>
      <c r="K214" s="85">
        <v>1800</v>
      </c>
      <c r="L214" s="85">
        <v>50</v>
      </c>
      <c r="M214" s="85">
        <v>1750</v>
      </c>
      <c r="N214" s="77">
        <v>1747.5</v>
      </c>
      <c r="O214" s="86">
        <f t="shared" si="6"/>
        <v>37.5</v>
      </c>
      <c r="P214" s="82" t="s">
        <v>4278</v>
      </c>
    </row>
    <row r="215" spans="1:16" ht="32.15" customHeight="1" x14ac:dyDescent="0.35">
      <c r="A215" s="70" t="s">
        <v>51</v>
      </c>
      <c r="B215" s="71">
        <v>1</v>
      </c>
      <c r="C215" s="72" t="s">
        <v>179</v>
      </c>
      <c r="D215" s="73" t="s">
        <v>465</v>
      </c>
      <c r="E215" s="172" t="s">
        <v>466</v>
      </c>
      <c r="F215" s="72" t="s">
        <v>467</v>
      </c>
      <c r="G215" s="72" t="s">
        <v>180</v>
      </c>
      <c r="H215" s="72" t="s">
        <v>180</v>
      </c>
      <c r="I215" s="72" t="s">
        <v>181</v>
      </c>
      <c r="J215" s="75">
        <v>1710</v>
      </c>
      <c r="K215" s="76">
        <v>1800</v>
      </c>
      <c r="L215" s="76">
        <v>50</v>
      </c>
      <c r="M215" s="76">
        <v>1750</v>
      </c>
      <c r="N215" s="77">
        <v>1747.5</v>
      </c>
      <c r="O215" s="78">
        <f t="shared" si="6"/>
        <v>37.5</v>
      </c>
      <c r="P215" s="72" t="s">
        <v>4278</v>
      </c>
    </row>
    <row r="216" spans="1:16" ht="32.15" customHeight="1" x14ac:dyDescent="0.35">
      <c r="A216" s="80" t="s">
        <v>51</v>
      </c>
      <c r="B216" s="81">
        <v>1</v>
      </c>
      <c r="C216" s="82" t="s">
        <v>52</v>
      </c>
      <c r="D216" s="83" t="s">
        <v>468</v>
      </c>
      <c r="E216" s="171" t="s">
        <v>469</v>
      </c>
      <c r="F216" s="82" t="s">
        <v>470</v>
      </c>
      <c r="G216" s="82" t="s">
        <v>180</v>
      </c>
      <c r="H216" s="82" t="s">
        <v>180</v>
      </c>
      <c r="I216" s="82" t="s">
        <v>181</v>
      </c>
      <c r="J216" s="75">
        <v>1710</v>
      </c>
      <c r="K216" s="85">
        <v>1800</v>
      </c>
      <c r="L216" s="85">
        <v>50</v>
      </c>
      <c r="M216" s="85">
        <v>1750</v>
      </c>
      <c r="N216" s="77">
        <v>1747.5</v>
      </c>
      <c r="O216" s="86">
        <f t="shared" si="6"/>
        <v>37.5</v>
      </c>
      <c r="P216" s="82" t="s">
        <v>4278</v>
      </c>
    </row>
    <row r="217" spans="1:16" ht="32.15" customHeight="1" x14ac:dyDescent="0.35">
      <c r="A217" s="70" t="s">
        <v>51</v>
      </c>
      <c r="B217" s="71">
        <v>1</v>
      </c>
      <c r="C217" s="72" t="s">
        <v>179</v>
      </c>
      <c r="D217" s="73" t="s">
        <v>468</v>
      </c>
      <c r="E217" s="172" t="s">
        <v>471</v>
      </c>
      <c r="F217" s="72" t="s">
        <v>472</v>
      </c>
      <c r="G217" s="72" t="s">
        <v>180</v>
      </c>
      <c r="H217" s="72" t="s">
        <v>180</v>
      </c>
      <c r="I217" s="72" t="s">
        <v>181</v>
      </c>
      <c r="J217" s="75">
        <v>1710</v>
      </c>
      <c r="K217" s="76">
        <v>1800</v>
      </c>
      <c r="L217" s="76">
        <v>50</v>
      </c>
      <c r="M217" s="76">
        <v>1750</v>
      </c>
      <c r="N217" s="77">
        <v>1747.5</v>
      </c>
      <c r="O217" s="78">
        <f t="shared" si="6"/>
        <v>37.5</v>
      </c>
      <c r="P217" s="72" t="s">
        <v>4278</v>
      </c>
    </row>
    <row r="218" spans="1:16" ht="32.15" customHeight="1" x14ac:dyDescent="0.35">
      <c r="A218" s="80" t="s">
        <v>51</v>
      </c>
      <c r="B218" s="81">
        <v>1</v>
      </c>
      <c r="C218" s="82" t="s">
        <v>179</v>
      </c>
      <c r="D218" s="83" t="s">
        <v>473</v>
      </c>
      <c r="E218" s="171" t="s">
        <v>474</v>
      </c>
      <c r="F218" s="82" t="s">
        <v>475</v>
      </c>
      <c r="G218" s="82" t="s">
        <v>180</v>
      </c>
      <c r="H218" s="82" t="s">
        <v>180</v>
      </c>
      <c r="I218" s="82" t="s">
        <v>181</v>
      </c>
      <c r="J218" s="75">
        <v>2250</v>
      </c>
      <c r="K218" s="85">
        <v>2300</v>
      </c>
      <c r="L218" s="85">
        <v>50</v>
      </c>
      <c r="M218" s="85">
        <v>2350</v>
      </c>
      <c r="N218" s="77">
        <v>2329.5</v>
      </c>
      <c r="O218" s="86">
        <f t="shared" si="6"/>
        <v>79.5</v>
      </c>
      <c r="P218" s="82" t="s">
        <v>4278</v>
      </c>
    </row>
    <row r="219" spans="1:16" ht="32.15" customHeight="1" x14ac:dyDescent="0.35">
      <c r="A219" s="70" t="s">
        <v>51</v>
      </c>
      <c r="B219" s="71">
        <v>1</v>
      </c>
      <c r="C219" s="72" t="s">
        <v>179</v>
      </c>
      <c r="D219" s="73" t="s">
        <v>473</v>
      </c>
      <c r="E219" s="172" t="s">
        <v>476</v>
      </c>
      <c r="F219" s="72" t="s">
        <v>477</v>
      </c>
      <c r="G219" s="72" t="s">
        <v>180</v>
      </c>
      <c r="H219" s="72" t="s">
        <v>180</v>
      </c>
      <c r="I219" s="72" t="s">
        <v>181</v>
      </c>
      <c r="J219" s="75">
        <v>2250</v>
      </c>
      <c r="K219" s="76">
        <v>2300</v>
      </c>
      <c r="L219" s="76">
        <v>50</v>
      </c>
      <c r="M219" s="76">
        <v>2300</v>
      </c>
      <c r="N219" s="77">
        <v>2281</v>
      </c>
      <c r="O219" s="78">
        <f t="shared" si="6"/>
        <v>31</v>
      </c>
      <c r="P219" s="173" t="s">
        <v>4278</v>
      </c>
    </row>
    <row r="220" spans="1:16" ht="32.15" customHeight="1" x14ac:dyDescent="0.35">
      <c r="A220" s="80" t="s">
        <v>51</v>
      </c>
      <c r="B220" s="81">
        <v>1</v>
      </c>
      <c r="C220" s="82" t="s">
        <v>179</v>
      </c>
      <c r="D220" s="83" t="s">
        <v>478</v>
      </c>
      <c r="E220" s="171" t="s">
        <v>479</v>
      </c>
      <c r="F220" s="82" t="s">
        <v>480</v>
      </c>
      <c r="G220" s="82" t="s">
        <v>180</v>
      </c>
      <c r="H220" s="82" t="s">
        <v>180</v>
      </c>
      <c r="I220" s="82" t="s">
        <v>181</v>
      </c>
      <c r="J220" s="75">
        <v>2498</v>
      </c>
      <c r="K220" s="85">
        <v>2550</v>
      </c>
      <c r="L220" s="85">
        <v>50</v>
      </c>
      <c r="M220" s="85">
        <v>2550</v>
      </c>
      <c r="N220" s="77">
        <v>2523.5</v>
      </c>
      <c r="O220" s="86">
        <f t="shared" si="6"/>
        <v>25.5</v>
      </c>
      <c r="P220" s="174" t="s">
        <v>4278</v>
      </c>
    </row>
    <row r="221" spans="1:16" ht="32.15" customHeight="1" x14ac:dyDescent="0.35">
      <c r="A221" s="70" t="s">
        <v>51</v>
      </c>
      <c r="B221" s="71">
        <v>1</v>
      </c>
      <c r="C221" s="72" t="s">
        <v>179</v>
      </c>
      <c r="D221" s="73" t="s">
        <v>481</v>
      </c>
      <c r="E221" s="172" t="s">
        <v>482</v>
      </c>
      <c r="F221" s="72" t="s">
        <v>483</v>
      </c>
      <c r="G221" s="72" t="s">
        <v>180</v>
      </c>
      <c r="H221" s="72" t="s">
        <v>180</v>
      </c>
      <c r="I221" s="72" t="s">
        <v>181</v>
      </c>
      <c r="J221" s="75">
        <v>2196</v>
      </c>
      <c r="K221" s="76">
        <v>2250</v>
      </c>
      <c r="L221" s="76">
        <v>50</v>
      </c>
      <c r="M221" s="76">
        <v>2250</v>
      </c>
      <c r="N221" s="77">
        <v>2232.5</v>
      </c>
      <c r="O221" s="78">
        <f t="shared" si="6"/>
        <v>36.5</v>
      </c>
      <c r="P221" s="173" t="s">
        <v>4278</v>
      </c>
    </row>
    <row r="222" spans="1:16" ht="32.15" customHeight="1" x14ac:dyDescent="0.35">
      <c r="A222" s="80" t="s">
        <v>51</v>
      </c>
      <c r="B222" s="81">
        <v>1</v>
      </c>
      <c r="C222" s="82" t="s">
        <v>179</v>
      </c>
      <c r="D222" s="83" t="s">
        <v>484</v>
      </c>
      <c r="E222" s="171" t="s">
        <v>485</v>
      </c>
      <c r="F222" s="82" t="s">
        <v>486</v>
      </c>
      <c r="G222" s="82" t="s">
        <v>180</v>
      </c>
      <c r="H222" s="82" t="s">
        <v>180</v>
      </c>
      <c r="I222" s="82" t="s">
        <v>181</v>
      </c>
      <c r="J222" s="75">
        <v>2196</v>
      </c>
      <c r="K222" s="85">
        <v>2250</v>
      </c>
      <c r="L222" s="85">
        <v>50</v>
      </c>
      <c r="M222" s="85">
        <v>2250</v>
      </c>
      <c r="N222" s="77">
        <v>2232.5</v>
      </c>
      <c r="O222" s="86">
        <f t="shared" si="6"/>
        <v>36.5</v>
      </c>
      <c r="P222" s="174" t="s">
        <v>4278</v>
      </c>
    </row>
    <row r="223" spans="1:16" ht="32.15" customHeight="1" x14ac:dyDescent="0.35">
      <c r="A223" s="70" t="s">
        <v>51</v>
      </c>
      <c r="B223" s="71">
        <v>1</v>
      </c>
      <c r="C223" s="72" t="s">
        <v>179</v>
      </c>
      <c r="D223" s="73" t="s">
        <v>487</v>
      </c>
      <c r="E223" s="172" t="s">
        <v>488</v>
      </c>
      <c r="F223" s="72" t="s">
        <v>489</v>
      </c>
      <c r="G223" s="72" t="s">
        <v>180</v>
      </c>
      <c r="H223" s="72" t="s">
        <v>180</v>
      </c>
      <c r="I223" s="72" t="s">
        <v>181</v>
      </c>
      <c r="J223" s="75">
        <v>2685</v>
      </c>
      <c r="K223" s="76">
        <v>2750</v>
      </c>
      <c r="L223" s="76">
        <v>50</v>
      </c>
      <c r="M223" s="76">
        <v>2770</v>
      </c>
      <c r="N223" s="77">
        <v>2736.9</v>
      </c>
      <c r="O223" s="78">
        <f t="shared" si="6"/>
        <v>51.900000000000091</v>
      </c>
      <c r="P223" s="173" t="s">
        <v>4278</v>
      </c>
    </row>
    <row r="224" spans="1:16" ht="32.15" customHeight="1" x14ac:dyDescent="0.35">
      <c r="A224" s="80" t="s">
        <v>51</v>
      </c>
      <c r="B224" s="81">
        <v>1</v>
      </c>
      <c r="C224" s="82" t="s">
        <v>179</v>
      </c>
      <c r="D224" s="165" t="s">
        <v>490</v>
      </c>
      <c r="E224" s="166" t="s">
        <v>491</v>
      </c>
      <c r="F224" s="82" t="s">
        <v>492</v>
      </c>
      <c r="G224" s="82" t="s">
        <v>180</v>
      </c>
      <c r="H224" s="82" t="s">
        <v>180</v>
      </c>
      <c r="I224" s="82" t="s">
        <v>181</v>
      </c>
      <c r="J224" s="75">
        <v>1850</v>
      </c>
      <c r="K224" s="85">
        <v>1945</v>
      </c>
      <c r="L224" s="85">
        <v>50</v>
      </c>
      <c r="M224" s="85">
        <v>1895</v>
      </c>
      <c r="N224" s="77">
        <v>1888.1499999999999</v>
      </c>
      <c r="O224" s="86">
        <f t="shared" si="6"/>
        <v>38.149999999999864</v>
      </c>
      <c r="P224" s="82" t="s">
        <v>4278</v>
      </c>
    </row>
    <row r="225" spans="1:16" ht="32.15" customHeight="1" x14ac:dyDescent="0.35">
      <c r="A225" s="70" t="s">
        <v>51</v>
      </c>
      <c r="B225" s="71">
        <v>1</v>
      </c>
      <c r="C225" s="72" t="s">
        <v>179</v>
      </c>
      <c r="D225" s="167" t="s">
        <v>493</v>
      </c>
      <c r="E225" s="168" t="s">
        <v>494</v>
      </c>
      <c r="F225" s="72" t="s">
        <v>495</v>
      </c>
      <c r="G225" s="72" t="s">
        <v>180</v>
      </c>
      <c r="H225" s="72" t="s">
        <v>180</v>
      </c>
      <c r="I225" s="72" t="s">
        <v>181</v>
      </c>
      <c r="J225" s="75">
        <v>1850</v>
      </c>
      <c r="K225" s="76">
        <v>1945</v>
      </c>
      <c r="L225" s="76">
        <v>50</v>
      </c>
      <c r="M225" s="76">
        <v>1895</v>
      </c>
      <c r="N225" s="77">
        <v>1888.1499999999999</v>
      </c>
      <c r="O225" s="78">
        <f t="shared" si="6"/>
        <v>38.149999999999864</v>
      </c>
      <c r="P225" s="90" t="s">
        <v>4278</v>
      </c>
    </row>
    <row r="226" spans="1:16" ht="32.15" customHeight="1" x14ac:dyDescent="0.35">
      <c r="A226" s="80" t="s">
        <v>51</v>
      </c>
      <c r="B226" s="81">
        <v>1</v>
      </c>
      <c r="C226" s="82" t="s">
        <v>179</v>
      </c>
      <c r="D226" s="165" t="s">
        <v>496</v>
      </c>
      <c r="E226" s="166" t="s">
        <v>497</v>
      </c>
      <c r="F226" s="82" t="s">
        <v>498</v>
      </c>
      <c r="G226" s="82" t="s">
        <v>180</v>
      </c>
      <c r="H226" s="82" t="s">
        <v>180</v>
      </c>
      <c r="I226" s="82" t="s">
        <v>181</v>
      </c>
      <c r="J226" s="75">
        <v>1850</v>
      </c>
      <c r="K226" s="85">
        <v>1945</v>
      </c>
      <c r="L226" s="85">
        <v>50</v>
      </c>
      <c r="M226" s="85">
        <v>1895</v>
      </c>
      <c r="N226" s="77">
        <v>1888.1499999999999</v>
      </c>
      <c r="O226" s="86">
        <f t="shared" si="6"/>
        <v>38.149999999999864</v>
      </c>
      <c r="P226" s="91" t="s">
        <v>4278</v>
      </c>
    </row>
    <row r="227" spans="1:16" ht="32.15" customHeight="1" x14ac:dyDescent="0.35">
      <c r="A227" s="70" t="s">
        <v>51</v>
      </c>
      <c r="B227" s="71">
        <v>1</v>
      </c>
      <c r="C227" s="72" t="s">
        <v>179</v>
      </c>
      <c r="D227" s="167" t="s">
        <v>499</v>
      </c>
      <c r="E227" s="168" t="s">
        <v>500</v>
      </c>
      <c r="F227" s="72" t="s">
        <v>501</v>
      </c>
      <c r="G227" s="72" t="s">
        <v>180</v>
      </c>
      <c r="H227" s="72" t="s">
        <v>180</v>
      </c>
      <c r="I227" s="72" t="s">
        <v>181</v>
      </c>
      <c r="J227" s="75">
        <v>1850</v>
      </c>
      <c r="K227" s="76">
        <v>1945</v>
      </c>
      <c r="L227" s="76">
        <v>50</v>
      </c>
      <c r="M227" s="76">
        <v>1895</v>
      </c>
      <c r="N227" s="77">
        <v>1888.1499999999999</v>
      </c>
      <c r="O227" s="78">
        <f t="shared" si="6"/>
        <v>38.149999999999864</v>
      </c>
      <c r="P227" s="90" t="s">
        <v>4278</v>
      </c>
    </row>
    <row r="228" spans="1:16" ht="32.15" customHeight="1" x14ac:dyDescent="0.35">
      <c r="A228" s="80" t="s">
        <v>51</v>
      </c>
      <c r="B228" s="81">
        <v>1</v>
      </c>
      <c r="C228" s="82" t="s">
        <v>179</v>
      </c>
      <c r="D228" s="165" t="s">
        <v>499</v>
      </c>
      <c r="E228" s="166" t="s">
        <v>502</v>
      </c>
      <c r="F228" s="82" t="s">
        <v>503</v>
      </c>
      <c r="G228" s="82" t="s">
        <v>180</v>
      </c>
      <c r="H228" s="82" t="s">
        <v>180</v>
      </c>
      <c r="I228" s="82" t="s">
        <v>181</v>
      </c>
      <c r="J228" s="75">
        <v>1850</v>
      </c>
      <c r="K228" s="85">
        <v>1945</v>
      </c>
      <c r="L228" s="85">
        <v>50</v>
      </c>
      <c r="M228" s="85">
        <v>1895</v>
      </c>
      <c r="N228" s="77">
        <v>1888.1499999999999</v>
      </c>
      <c r="O228" s="86">
        <f t="shared" si="6"/>
        <v>38.149999999999864</v>
      </c>
      <c r="P228" s="91" t="s">
        <v>4278</v>
      </c>
    </row>
    <row r="229" spans="1:16" ht="32.15" customHeight="1" x14ac:dyDescent="0.35">
      <c r="A229" s="70" t="s">
        <v>51</v>
      </c>
      <c r="B229" s="71">
        <v>1</v>
      </c>
      <c r="C229" s="72" t="s">
        <v>179</v>
      </c>
      <c r="D229" s="167" t="s">
        <v>504</v>
      </c>
      <c r="E229" s="168" t="s">
        <v>505</v>
      </c>
      <c r="F229" s="72" t="s">
        <v>506</v>
      </c>
      <c r="G229" s="72" t="s">
        <v>180</v>
      </c>
      <c r="H229" s="72" t="s">
        <v>180</v>
      </c>
      <c r="I229" s="72" t="s">
        <v>181</v>
      </c>
      <c r="J229" s="75">
        <v>2083</v>
      </c>
      <c r="K229" s="76">
        <v>2190</v>
      </c>
      <c r="L229" s="76">
        <v>50</v>
      </c>
      <c r="M229" s="76">
        <v>2150</v>
      </c>
      <c r="N229" s="77">
        <v>2135.5</v>
      </c>
      <c r="O229" s="78">
        <f t="shared" si="6"/>
        <v>52.5</v>
      </c>
      <c r="P229" s="90" t="s">
        <v>4278</v>
      </c>
    </row>
    <row r="230" spans="1:16" ht="32.15" customHeight="1" x14ac:dyDescent="0.35">
      <c r="A230" s="80" t="s">
        <v>51</v>
      </c>
      <c r="B230" s="81">
        <v>1</v>
      </c>
      <c r="C230" s="82" t="s">
        <v>179</v>
      </c>
      <c r="D230" s="165" t="s">
        <v>507</v>
      </c>
      <c r="E230" s="166" t="s">
        <v>508</v>
      </c>
      <c r="F230" s="82" t="s">
        <v>509</v>
      </c>
      <c r="G230" s="82" t="s">
        <v>180</v>
      </c>
      <c r="H230" s="82" t="s">
        <v>180</v>
      </c>
      <c r="I230" s="82" t="s">
        <v>181</v>
      </c>
      <c r="J230" s="75">
        <v>2283</v>
      </c>
      <c r="K230" s="85">
        <v>2390</v>
      </c>
      <c r="L230" s="85">
        <v>50</v>
      </c>
      <c r="M230" s="85">
        <v>2340</v>
      </c>
      <c r="N230" s="77">
        <v>2319.7999999999997</v>
      </c>
      <c r="O230" s="86">
        <f t="shared" si="6"/>
        <v>36.799999999999727</v>
      </c>
      <c r="P230" s="82" t="s">
        <v>4278</v>
      </c>
    </row>
    <row r="231" spans="1:16" ht="32.15" customHeight="1" x14ac:dyDescent="0.35">
      <c r="A231" s="70" t="s">
        <v>51</v>
      </c>
      <c r="B231" s="71">
        <v>1</v>
      </c>
      <c r="C231" s="72" t="s">
        <v>179</v>
      </c>
      <c r="D231" s="167" t="s">
        <v>510</v>
      </c>
      <c r="E231" s="170" t="s">
        <v>511</v>
      </c>
      <c r="F231" s="175" t="s">
        <v>512</v>
      </c>
      <c r="G231" s="72" t="s">
        <v>180</v>
      </c>
      <c r="H231" s="72" t="s">
        <v>180</v>
      </c>
      <c r="I231" s="72" t="s">
        <v>181</v>
      </c>
      <c r="J231" s="75">
        <v>1850</v>
      </c>
      <c r="K231" s="76">
        <v>1945</v>
      </c>
      <c r="L231" s="76">
        <v>50</v>
      </c>
      <c r="M231" s="76">
        <v>1895</v>
      </c>
      <c r="N231" s="77">
        <v>1888.1499999999999</v>
      </c>
      <c r="O231" s="78">
        <f t="shared" si="6"/>
        <v>38.149999999999864</v>
      </c>
      <c r="P231" s="72" t="s">
        <v>4278</v>
      </c>
    </row>
    <row r="232" spans="1:16" ht="32.15" customHeight="1" x14ac:dyDescent="0.35">
      <c r="A232" s="80" t="s">
        <v>51</v>
      </c>
      <c r="B232" s="81">
        <v>1</v>
      </c>
      <c r="C232" s="82" t="s">
        <v>179</v>
      </c>
      <c r="D232" s="165" t="s">
        <v>513</v>
      </c>
      <c r="E232" s="176" t="s">
        <v>514</v>
      </c>
      <c r="F232" s="177" t="s">
        <v>515</v>
      </c>
      <c r="G232" s="82" t="s">
        <v>180</v>
      </c>
      <c r="H232" s="82" t="s">
        <v>180</v>
      </c>
      <c r="I232" s="82" t="s">
        <v>181</v>
      </c>
      <c r="J232" s="75">
        <v>1850</v>
      </c>
      <c r="K232" s="85">
        <v>1945</v>
      </c>
      <c r="L232" s="85">
        <v>50</v>
      </c>
      <c r="M232" s="85">
        <v>1895</v>
      </c>
      <c r="N232" s="77">
        <v>1888.1499999999999</v>
      </c>
      <c r="O232" s="86">
        <f t="shared" si="6"/>
        <v>38.149999999999864</v>
      </c>
      <c r="P232" s="82" t="s">
        <v>4278</v>
      </c>
    </row>
    <row r="233" spans="1:16" ht="32.15" customHeight="1" x14ac:dyDescent="0.35">
      <c r="A233" s="70" t="s">
        <v>51</v>
      </c>
      <c r="B233" s="71">
        <v>1</v>
      </c>
      <c r="C233" s="72" t="s">
        <v>52</v>
      </c>
      <c r="D233" s="167" t="s">
        <v>516</v>
      </c>
      <c r="E233" s="170" t="s">
        <v>517</v>
      </c>
      <c r="F233" s="175" t="s">
        <v>518</v>
      </c>
      <c r="G233" s="72" t="s">
        <v>180</v>
      </c>
      <c r="H233" s="72" t="s">
        <v>180</v>
      </c>
      <c r="I233" s="72" t="s">
        <v>181</v>
      </c>
      <c r="J233" s="75">
        <v>1850</v>
      </c>
      <c r="K233" s="76">
        <v>1945</v>
      </c>
      <c r="L233" s="76">
        <v>50</v>
      </c>
      <c r="M233" s="76">
        <v>1895</v>
      </c>
      <c r="N233" s="77">
        <v>1888.1499999999999</v>
      </c>
      <c r="O233" s="78">
        <f t="shared" si="6"/>
        <v>38.149999999999864</v>
      </c>
      <c r="P233" s="72" t="s">
        <v>4278</v>
      </c>
    </row>
    <row r="234" spans="1:16" ht="32.15" customHeight="1" x14ac:dyDescent="0.35">
      <c r="A234" s="80" t="s">
        <v>51</v>
      </c>
      <c r="B234" s="81">
        <v>1</v>
      </c>
      <c r="C234" s="82" t="s">
        <v>52</v>
      </c>
      <c r="D234" s="165" t="s">
        <v>519</v>
      </c>
      <c r="E234" s="176" t="s">
        <v>520</v>
      </c>
      <c r="F234" s="177" t="s">
        <v>521</v>
      </c>
      <c r="G234" s="82" t="s">
        <v>180</v>
      </c>
      <c r="H234" s="82" t="s">
        <v>180</v>
      </c>
      <c r="I234" s="82" t="s">
        <v>181</v>
      </c>
      <c r="J234" s="75">
        <v>1850</v>
      </c>
      <c r="K234" s="85">
        <v>1945</v>
      </c>
      <c r="L234" s="85">
        <v>50</v>
      </c>
      <c r="M234" s="85">
        <v>1895</v>
      </c>
      <c r="N234" s="77">
        <v>1888.1499999999999</v>
      </c>
      <c r="O234" s="86">
        <f t="shared" si="6"/>
        <v>38.149999999999864</v>
      </c>
      <c r="P234" s="82" t="s">
        <v>4278</v>
      </c>
    </row>
    <row r="235" spans="1:16" ht="32.15" customHeight="1" x14ac:dyDescent="0.35">
      <c r="A235" s="70" t="s">
        <v>51</v>
      </c>
      <c r="B235" s="71">
        <v>1</v>
      </c>
      <c r="C235" s="72" t="s">
        <v>52</v>
      </c>
      <c r="D235" s="167" t="s">
        <v>519</v>
      </c>
      <c r="E235" s="170" t="s">
        <v>522</v>
      </c>
      <c r="F235" s="175" t="s">
        <v>523</v>
      </c>
      <c r="G235" s="72" t="s">
        <v>180</v>
      </c>
      <c r="H235" s="72" t="s">
        <v>180</v>
      </c>
      <c r="I235" s="72" t="s">
        <v>181</v>
      </c>
      <c r="J235" s="75">
        <v>1850</v>
      </c>
      <c r="K235" s="76">
        <v>1945</v>
      </c>
      <c r="L235" s="76">
        <v>50</v>
      </c>
      <c r="M235" s="76">
        <v>1895</v>
      </c>
      <c r="N235" s="77">
        <v>1888.1499999999999</v>
      </c>
      <c r="O235" s="78">
        <f t="shared" si="6"/>
        <v>38.149999999999864</v>
      </c>
      <c r="P235" s="72" t="s">
        <v>4278</v>
      </c>
    </row>
    <row r="236" spans="1:16" ht="32.15" customHeight="1" x14ac:dyDescent="0.35">
      <c r="A236" s="80" t="s">
        <v>51</v>
      </c>
      <c r="B236" s="81">
        <v>1</v>
      </c>
      <c r="C236" s="82" t="s">
        <v>52</v>
      </c>
      <c r="D236" s="165" t="s">
        <v>524</v>
      </c>
      <c r="E236" s="166" t="s">
        <v>525</v>
      </c>
      <c r="F236" s="82" t="s">
        <v>526</v>
      </c>
      <c r="G236" s="82"/>
      <c r="H236" s="82"/>
      <c r="I236" s="82" t="s">
        <v>527</v>
      </c>
      <c r="J236" s="75">
        <v>650</v>
      </c>
      <c r="K236" s="85">
        <v>750</v>
      </c>
      <c r="L236" s="85"/>
      <c r="M236" s="85">
        <v>776</v>
      </c>
      <c r="N236" s="77">
        <v>752.72</v>
      </c>
      <c r="O236" s="86">
        <f t="shared" si="6"/>
        <v>102.72000000000003</v>
      </c>
      <c r="P236" s="82" t="s">
        <v>4278</v>
      </c>
    </row>
    <row r="237" spans="1:16" ht="32.15" customHeight="1" x14ac:dyDescent="0.35">
      <c r="A237" s="70" t="s">
        <v>51</v>
      </c>
      <c r="B237" s="71">
        <v>1</v>
      </c>
      <c r="C237" s="72" t="s">
        <v>52</v>
      </c>
      <c r="D237" s="167" t="s">
        <v>528</v>
      </c>
      <c r="E237" s="168" t="s">
        <v>529</v>
      </c>
      <c r="F237" s="72" t="s">
        <v>530</v>
      </c>
      <c r="G237" s="72" t="s">
        <v>180</v>
      </c>
      <c r="H237" s="72" t="s">
        <v>180</v>
      </c>
      <c r="I237" s="72"/>
      <c r="J237" s="75">
        <v>195</v>
      </c>
      <c r="K237" s="76">
        <v>195</v>
      </c>
      <c r="L237" s="76">
        <v>10</v>
      </c>
      <c r="M237" s="76">
        <v>215</v>
      </c>
      <c r="N237" s="77">
        <v>208.54999999999998</v>
      </c>
      <c r="O237" s="78">
        <f t="shared" si="6"/>
        <v>13.549999999999983</v>
      </c>
      <c r="P237" s="72" t="s">
        <v>4278</v>
      </c>
    </row>
    <row r="238" spans="1:16" ht="32.15" customHeight="1" x14ac:dyDescent="0.35">
      <c r="A238" s="80" t="s">
        <v>51</v>
      </c>
      <c r="B238" s="81">
        <v>1</v>
      </c>
      <c r="C238" s="82" t="s">
        <v>52</v>
      </c>
      <c r="D238" s="165" t="s">
        <v>531</v>
      </c>
      <c r="E238" s="166" t="s">
        <v>532</v>
      </c>
      <c r="F238" s="82" t="s">
        <v>533</v>
      </c>
      <c r="G238" s="82" t="s">
        <v>180</v>
      </c>
      <c r="H238" s="82" t="s">
        <v>180</v>
      </c>
      <c r="I238" s="82"/>
      <c r="J238" s="75">
        <v>55</v>
      </c>
      <c r="K238" s="85">
        <v>55</v>
      </c>
      <c r="L238" s="85">
        <v>10</v>
      </c>
      <c r="M238" s="85">
        <v>49</v>
      </c>
      <c r="N238" s="77">
        <v>57.53</v>
      </c>
      <c r="O238" s="86">
        <f t="shared" si="6"/>
        <v>2.5300000000000011</v>
      </c>
      <c r="P238" s="82" t="s">
        <v>4278</v>
      </c>
    </row>
    <row r="239" spans="1:16" ht="32.15" customHeight="1" x14ac:dyDescent="0.35">
      <c r="A239" s="70" t="s">
        <v>51</v>
      </c>
      <c r="B239" s="71">
        <v>1</v>
      </c>
      <c r="C239" s="72" t="s">
        <v>52</v>
      </c>
      <c r="D239" s="167" t="s">
        <v>534</v>
      </c>
      <c r="E239" s="168" t="s">
        <v>535</v>
      </c>
      <c r="F239" s="72" t="s">
        <v>536</v>
      </c>
      <c r="G239" s="72" t="s">
        <v>180</v>
      </c>
      <c r="H239" s="72" t="s">
        <v>180</v>
      </c>
      <c r="I239" s="72"/>
      <c r="J239" s="75">
        <v>250</v>
      </c>
      <c r="K239" s="76">
        <v>250</v>
      </c>
      <c r="L239" s="76">
        <v>50</v>
      </c>
      <c r="M239" s="76">
        <v>299</v>
      </c>
      <c r="N239" s="77">
        <v>340.03</v>
      </c>
      <c r="O239" s="78">
        <f t="shared" si="6"/>
        <v>90.029999999999973</v>
      </c>
      <c r="P239" s="97" t="s">
        <v>4278</v>
      </c>
    </row>
    <row r="240" spans="1:16" ht="32.15" customHeight="1" x14ac:dyDescent="0.35">
      <c r="A240" s="80" t="s">
        <v>51</v>
      </c>
      <c r="B240" s="81">
        <v>1</v>
      </c>
      <c r="C240" s="82" t="s">
        <v>52</v>
      </c>
      <c r="D240" s="165" t="s">
        <v>537</v>
      </c>
      <c r="E240" s="166" t="s">
        <v>538</v>
      </c>
      <c r="F240" s="82" t="s">
        <v>539</v>
      </c>
      <c r="G240" s="82" t="s">
        <v>180</v>
      </c>
      <c r="H240" s="82" t="s">
        <v>180</v>
      </c>
      <c r="I240" s="82"/>
      <c r="J240" s="75">
        <v>750</v>
      </c>
      <c r="K240" s="85">
        <v>750</v>
      </c>
      <c r="L240" s="85">
        <v>50</v>
      </c>
      <c r="M240" s="85">
        <v>800</v>
      </c>
      <c r="N240" s="77">
        <v>826</v>
      </c>
      <c r="O240" s="86">
        <f t="shared" si="6"/>
        <v>76</v>
      </c>
      <c r="P240" s="96" t="s">
        <v>4278</v>
      </c>
    </row>
    <row r="241" spans="1:16" ht="32.15" customHeight="1" x14ac:dyDescent="0.35">
      <c r="A241" s="70" t="s">
        <v>51</v>
      </c>
      <c r="B241" s="71">
        <v>1</v>
      </c>
      <c r="C241" s="72" t="s">
        <v>52</v>
      </c>
      <c r="D241" s="167" t="s">
        <v>540</v>
      </c>
      <c r="E241" s="168" t="s">
        <v>541</v>
      </c>
      <c r="F241" s="72" t="s">
        <v>542</v>
      </c>
      <c r="G241" s="72" t="s">
        <v>180</v>
      </c>
      <c r="H241" s="72" t="s">
        <v>180</v>
      </c>
      <c r="I241" s="72"/>
      <c r="J241" s="75">
        <v>35</v>
      </c>
      <c r="K241" s="76">
        <v>35</v>
      </c>
      <c r="L241" s="76">
        <v>10</v>
      </c>
      <c r="M241" s="76">
        <v>35</v>
      </c>
      <c r="N241" s="77">
        <v>43.949999999999996</v>
      </c>
      <c r="O241" s="78">
        <f t="shared" si="6"/>
        <v>8.9499999999999957</v>
      </c>
      <c r="P241" s="97" t="s">
        <v>4278</v>
      </c>
    </row>
    <row r="242" spans="1:16" ht="32.15" customHeight="1" x14ac:dyDescent="0.35">
      <c r="A242" s="80" t="s">
        <v>51</v>
      </c>
      <c r="B242" s="81">
        <v>1</v>
      </c>
      <c r="C242" s="82" t="s">
        <v>52</v>
      </c>
      <c r="D242" s="165" t="s">
        <v>543</v>
      </c>
      <c r="E242" s="166" t="s">
        <v>544</v>
      </c>
      <c r="F242" s="82" t="s">
        <v>545</v>
      </c>
      <c r="G242" s="82" t="s">
        <v>180</v>
      </c>
      <c r="H242" s="82" t="s">
        <v>180</v>
      </c>
      <c r="I242" s="82"/>
      <c r="J242" s="75">
        <v>35</v>
      </c>
      <c r="K242" s="85">
        <v>35</v>
      </c>
      <c r="L242" s="85">
        <v>10</v>
      </c>
      <c r="M242" s="85">
        <v>35</v>
      </c>
      <c r="N242" s="77">
        <v>43.949999999999996</v>
      </c>
      <c r="O242" s="86">
        <f t="shared" si="6"/>
        <v>8.9499999999999957</v>
      </c>
      <c r="P242" s="96" t="s">
        <v>4278</v>
      </c>
    </row>
    <row r="243" spans="1:16" ht="32.15" customHeight="1" x14ac:dyDescent="0.35">
      <c r="A243" s="70" t="s">
        <v>51</v>
      </c>
      <c r="B243" s="71">
        <v>1</v>
      </c>
      <c r="C243" s="72" t="s">
        <v>52</v>
      </c>
      <c r="D243" s="73" t="s">
        <v>546</v>
      </c>
      <c r="E243" s="168" t="s">
        <v>525</v>
      </c>
      <c r="F243" s="72" t="s">
        <v>547</v>
      </c>
      <c r="G243" s="72" t="s">
        <v>180</v>
      </c>
      <c r="H243" s="72" t="s">
        <v>180</v>
      </c>
      <c r="I243" s="72" t="s">
        <v>527</v>
      </c>
      <c r="J243" s="75">
        <v>590</v>
      </c>
      <c r="K243" s="76">
        <v>640</v>
      </c>
      <c r="L243" s="76"/>
      <c r="M243" s="76">
        <v>685</v>
      </c>
      <c r="N243" s="77">
        <v>664.44999999999993</v>
      </c>
      <c r="O243" s="78">
        <f t="shared" si="6"/>
        <v>74.449999999999932</v>
      </c>
      <c r="P243" s="97" t="s">
        <v>4278</v>
      </c>
    </row>
    <row r="244" spans="1:16" ht="32.15" customHeight="1" x14ac:dyDescent="0.35">
      <c r="A244" s="80" t="s">
        <v>51</v>
      </c>
      <c r="B244" s="81">
        <v>1</v>
      </c>
      <c r="C244" s="82" t="s">
        <v>52</v>
      </c>
      <c r="D244" s="83" t="s">
        <v>548</v>
      </c>
      <c r="E244" s="176" t="s">
        <v>549</v>
      </c>
      <c r="F244" s="82" t="s">
        <v>550</v>
      </c>
      <c r="G244" s="82" t="s">
        <v>180</v>
      </c>
      <c r="H244" s="82" t="s">
        <v>180</v>
      </c>
      <c r="I244" s="82" t="s">
        <v>181</v>
      </c>
      <c r="J244" s="75">
        <v>605</v>
      </c>
      <c r="K244" s="85">
        <v>615</v>
      </c>
      <c r="L244" s="85"/>
      <c r="M244" s="85">
        <v>635</v>
      </c>
      <c r="N244" s="77">
        <v>615.94999999999993</v>
      </c>
      <c r="O244" s="86">
        <f t="shared" si="6"/>
        <v>10.949999999999932</v>
      </c>
      <c r="P244" s="96" t="s">
        <v>4278</v>
      </c>
    </row>
    <row r="245" spans="1:16" ht="32.15" customHeight="1" x14ac:dyDescent="0.35">
      <c r="A245" s="70" t="s">
        <v>51</v>
      </c>
      <c r="B245" s="71">
        <v>3</v>
      </c>
      <c r="C245" s="72" t="s">
        <v>50</v>
      </c>
      <c r="D245" s="73" t="s">
        <v>548</v>
      </c>
      <c r="E245" s="170" t="s">
        <v>815</v>
      </c>
      <c r="F245" s="72" t="s">
        <v>551</v>
      </c>
      <c r="G245" s="72" t="s">
        <v>180</v>
      </c>
      <c r="H245" s="72" t="s">
        <v>180</v>
      </c>
      <c r="I245" s="72" t="s">
        <v>181</v>
      </c>
      <c r="J245" s="75">
        <v>605</v>
      </c>
      <c r="K245" s="76">
        <v>615</v>
      </c>
      <c r="L245" s="76">
        <v>50</v>
      </c>
      <c r="M245" s="76">
        <v>622</v>
      </c>
      <c r="N245" s="77">
        <v>653.34</v>
      </c>
      <c r="O245" s="78">
        <f t="shared" si="6"/>
        <v>48.340000000000032</v>
      </c>
      <c r="P245" s="72" t="s">
        <v>4278</v>
      </c>
    </row>
    <row r="246" spans="1:16" ht="32.15" customHeight="1" x14ac:dyDescent="0.35">
      <c r="A246" s="80" t="s">
        <v>51</v>
      </c>
      <c r="B246" s="81">
        <v>1</v>
      </c>
      <c r="C246" s="82" t="s">
        <v>62</v>
      </c>
      <c r="D246" s="83" t="s">
        <v>552</v>
      </c>
      <c r="E246" s="176" t="s">
        <v>553</v>
      </c>
      <c r="F246" s="82" t="s">
        <v>554</v>
      </c>
      <c r="G246" s="82" t="s">
        <v>180</v>
      </c>
      <c r="H246" s="82" t="s">
        <v>180</v>
      </c>
      <c r="I246" s="82" t="s">
        <v>181</v>
      </c>
      <c r="J246" s="75">
        <v>605</v>
      </c>
      <c r="K246" s="85">
        <v>615</v>
      </c>
      <c r="L246" s="85">
        <v>50</v>
      </c>
      <c r="M246" s="85">
        <v>622</v>
      </c>
      <c r="N246" s="77">
        <v>653.34</v>
      </c>
      <c r="O246" s="86">
        <f t="shared" si="6"/>
        <v>48.340000000000032</v>
      </c>
      <c r="P246" s="82" t="s">
        <v>4278</v>
      </c>
    </row>
    <row r="247" spans="1:16" ht="32.15" customHeight="1" x14ac:dyDescent="0.35">
      <c r="A247" s="70" t="s">
        <v>51</v>
      </c>
      <c r="B247" s="71">
        <v>1</v>
      </c>
      <c r="C247" s="72" t="s">
        <v>62</v>
      </c>
      <c r="D247" s="73" t="s">
        <v>555</v>
      </c>
      <c r="E247" s="170" t="s">
        <v>556</v>
      </c>
      <c r="F247" s="72" t="s">
        <v>557</v>
      </c>
      <c r="G247" s="72" t="s">
        <v>180</v>
      </c>
      <c r="H247" s="72" t="s">
        <v>180</v>
      </c>
      <c r="I247" s="72" t="s">
        <v>181</v>
      </c>
      <c r="J247" s="75">
        <v>605</v>
      </c>
      <c r="K247" s="76">
        <v>615</v>
      </c>
      <c r="L247" s="76">
        <v>50</v>
      </c>
      <c r="M247" s="76">
        <v>622</v>
      </c>
      <c r="N247" s="77">
        <v>653.34</v>
      </c>
      <c r="O247" s="78">
        <f t="shared" si="6"/>
        <v>48.340000000000032</v>
      </c>
      <c r="P247" s="72" t="s">
        <v>4278</v>
      </c>
    </row>
    <row r="248" spans="1:16" ht="32.15" customHeight="1" x14ac:dyDescent="0.35">
      <c r="A248" s="80" t="s">
        <v>51</v>
      </c>
      <c r="B248" s="81">
        <v>1</v>
      </c>
      <c r="C248" s="82" t="s">
        <v>62</v>
      </c>
      <c r="D248" s="83" t="s">
        <v>558</v>
      </c>
      <c r="E248" s="176" t="s">
        <v>816</v>
      </c>
      <c r="F248" s="82" t="s">
        <v>559</v>
      </c>
      <c r="G248" s="82" t="s">
        <v>180</v>
      </c>
      <c r="H248" s="82" t="s">
        <v>180</v>
      </c>
      <c r="I248" s="82" t="s">
        <v>181</v>
      </c>
      <c r="J248" s="75">
        <v>605</v>
      </c>
      <c r="K248" s="85">
        <v>615</v>
      </c>
      <c r="L248" s="85">
        <v>50</v>
      </c>
      <c r="M248" s="85">
        <v>622</v>
      </c>
      <c r="N248" s="77">
        <v>653.34</v>
      </c>
      <c r="O248" s="86">
        <f t="shared" si="6"/>
        <v>48.340000000000032</v>
      </c>
      <c r="P248" s="82" t="s">
        <v>4278</v>
      </c>
    </row>
    <row r="249" spans="1:16" ht="32.15" customHeight="1" x14ac:dyDescent="0.35">
      <c r="A249" s="70" t="s">
        <v>51</v>
      </c>
      <c r="B249" s="71">
        <v>1</v>
      </c>
      <c r="C249" s="72" t="s">
        <v>62</v>
      </c>
      <c r="D249" s="73" t="s">
        <v>560</v>
      </c>
      <c r="E249" s="170" t="s">
        <v>817</v>
      </c>
      <c r="F249" s="72" t="s">
        <v>561</v>
      </c>
      <c r="G249" s="72" t="s">
        <v>180</v>
      </c>
      <c r="H249" s="72" t="s">
        <v>180</v>
      </c>
      <c r="I249" s="72" t="s">
        <v>181</v>
      </c>
      <c r="J249" s="75">
        <v>605</v>
      </c>
      <c r="K249" s="76">
        <v>615</v>
      </c>
      <c r="L249" s="76">
        <v>50</v>
      </c>
      <c r="M249" s="76">
        <v>622</v>
      </c>
      <c r="N249" s="77">
        <v>653.34</v>
      </c>
      <c r="O249" s="78">
        <f t="shared" si="6"/>
        <v>48.340000000000032</v>
      </c>
      <c r="P249" s="72" t="s">
        <v>4278</v>
      </c>
    </row>
    <row r="250" spans="1:16" ht="32.15" customHeight="1" x14ac:dyDescent="0.35">
      <c r="A250" s="80" t="s">
        <v>51</v>
      </c>
      <c r="B250" s="81">
        <v>1</v>
      </c>
      <c r="C250" s="82" t="s">
        <v>62</v>
      </c>
      <c r="D250" s="83" t="s">
        <v>562</v>
      </c>
      <c r="E250" s="176" t="s">
        <v>563</v>
      </c>
      <c r="F250" s="82" t="s">
        <v>564</v>
      </c>
      <c r="G250" s="82" t="s">
        <v>180</v>
      </c>
      <c r="H250" s="82" t="s">
        <v>180</v>
      </c>
      <c r="I250" s="82" t="s">
        <v>181</v>
      </c>
      <c r="J250" s="75">
        <v>620</v>
      </c>
      <c r="K250" s="85">
        <v>629</v>
      </c>
      <c r="L250" s="85">
        <v>50</v>
      </c>
      <c r="M250" s="85">
        <v>648</v>
      </c>
      <c r="N250" s="77">
        <v>678.56</v>
      </c>
      <c r="O250" s="86">
        <f t="shared" si="6"/>
        <v>58.559999999999945</v>
      </c>
      <c r="P250" s="82" t="s">
        <v>4278</v>
      </c>
    </row>
    <row r="251" spans="1:16" ht="32.15" customHeight="1" x14ac:dyDescent="0.35">
      <c r="A251" s="70" t="s">
        <v>51</v>
      </c>
      <c r="B251" s="71">
        <v>1</v>
      </c>
      <c r="C251" s="72" t="s">
        <v>62</v>
      </c>
      <c r="D251" s="73" t="s">
        <v>565</v>
      </c>
      <c r="E251" s="170" t="s">
        <v>566</v>
      </c>
      <c r="F251" s="72" t="s">
        <v>567</v>
      </c>
      <c r="G251" s="72" t="s">
        <v>180</v>
      </c>
      <c r="H251" s="72" t="s">
        <v>180</v>
      </c>
      <c r="I251" s="72" t="s">
        <v>181</v>
      </c>
      <c r="J251" s="75">
        <v>620</v>
      </c>
      <c r="K251" s="76">
        <v>629</v>
      </c>
      <c r="L251" s="76">
        <v>50</v>
      </c>
      <c r="M251" s="76">
        <v>648</v>
      </c>
      <c r="N251" s="77">
        <v>678.56</v>
      </c>
      <c r="O251" s="78">
        <f t="shared" si="6"/>
        <v>58.559999999999945</v>
      </c>
      <c r="P251" s="72" t="s">
        <v>4278</v>
      </c>
    </row>
    <row r="252" spans="1:16" ht="32.15" customHeight="1" x14ac:dyDescent="0.35">
      <c r="A252" s="80" t="s">
        <v>51</v>
      </c>
      <c r="B252" s="81">
        <v>3</v>
      </c>
      <c r="C252" s="82" t="s">
        <v>50</v>
      </c>
      <c r="D252" s="83" t="s">
        <v>568</v>
      </c>
      <c r="E252" s="176" t="s">
        <v>569</v>
      </c>
      <c r="F252" s="82" t="s">
        <v>570</v>
      </c>
      <c r="G252" s="82" t="s">
        <v>180</v>
      </c>
      <c r="H252" s="82" t="s">
        <v>180</v>
      </c>
      <c r="I252" s="82" t="s">
        <v>181</v>
      </c>
      <c r="J252" s="75">
        <v>665</v>
      </c>
      <c r="K252" s="85">
        <v>685</v>
      </c>
      <c r="L252" s="85">
        <v>50</v>
      </c>
      <c r="M252" s="85">
        <v>725</v>
      </c>
      <c r="N252" s="77">
        <v>753.25</v>
      </c>
      <c r="O252" s="86">
        <f t="shared" si="6"/>
        <v>88.25</v>
      </c>
      <c r="P252" s="82" t="s">
        <v>4278</v>
      </c>
    </row>
    <row r="253" spans="1:16" ht="32.15" customHeight="1" x14ac:dyDescent="0.35">
      <c r="A253" s="70" t="s">
        <v>51</v>
      </c>
      <c r="B253" s="71">
        <v>1</v>
      </c>
      <c r="C253" s="72" t="s">
        <v>179</v>
      </c>
      <c r="D253" s="73" t="s">
        <v>571</v>
      </c>
      <c r="E253" s="170" t="s">
        <v>572</v>
      </c>
      <c r="F253" s="72" t="s">
        <v>573</v>
      </c>
      <c r="G253" s="72" t="s">
        <v>180</v>
      </c>
      <c r="H253" s="72" t="s">
        <v>180</v>
      </c>
      <c r="I253" s="72" t="s">
        <v>181</v>
      </c>
      <c r="J253" s="75">
        <v>695</v>
      </c>
      <c r="K253" s="76">
        <v>709</v>
      </c>
      <c r="L253" s="76">
        <v>50</v>
      </c>
      <c r="M253" s="76">
        <v>725</v>
      </c>
      <c r="N253" s="77">
        <v>753.25</v>
      </c>
      <c r="O253" s="78">
        <f t="shared" si="6"/>
        <v>58.25</v>
      </c>
      <c r="P253" s="72" t="s">
        <v>4278</v>
      </c>
    </row>
    <row r="254" spans="1:16" ht="32.15" customHeight="1" x14ac:dyDescent="0.35">
      <c r="A254" s="80" t="s">
        <v>51</v>
      </c>
      <c r="B254" s="81">
        <v>1</v>
      </c>
      <c r="C254" s="82" t="s">
        <v>52</v>
      </c>
      <c r="D254" s="83" t="s">
        <v>574</v>
      </c>
      <c r="E254" s="176" t="s">
        <v>575</v>
      </c>
      <c r="F254" s="82" t="s">
        <v>576</v>
      </c>
      <c r="G254" s="82" t="s">
        <v>180</v>
      </c>
      <c r="H254" s="82" t="s">
        <v>180</v>
      </c>
      <c r="I254" s="82" t="s">
        <v>181</v>
      </c>
      <c r="J254" s="75">
        <v>695</v>
      </c>
      <c r="K254" s="85">
        <v>709</v>
      </c>
      <c r="L254" s="85">
        <v>50</v>
      </c>
      <c r="M254" s="85">
        <v>699</v>
      </c>
      <c r="N254" s="77">
        <v>728.03</v>
      </c>
      <c r="O254" s="86">
        <f t="shared" si="6"/>
        <v>33.029999999999973</v>
      </c>
      <c r="P254" s="82" t="s">
        <v>4278</v>
      </c>
    </row>
    <row r="255" spans="1:16" ht="32.15" customHeight="1" x14ac:dyDescent="0.35">
      <c r="A255" s="70" t="s">
        <v>51</v>
      </c>
      <c r="B255" s="71">
        <v>1</v>
      </c>
      <c r="C255" s="72" t="s">
        <v>179</v>
      </c>
      <c r="D255" s="73" t="s">
        <v>568</v>
      </c>
      <c r="E255" s="170" t="s">
        <v>818</v>
      </c>
      <c r="F255" s="72" t="s">
        <v>577</v>
      </c>
      <c r="G255" s="72" t="s">
        <v>180</v>
      </c>
      <c r="H255" s="72" t="s">
        <v>180</v>
      </c>
      <c r="I255" s="72" t="s">
        <v>181</v>
      </c>
      <c r="J255" s="75">
        <v>695</v>
      </c>
      <c r="K255" s="76">
        <v>709</v>
      </c>
      <c r="L255" s="76">
        <v>50</v>
      </c>
      <c r="M255" s="76">
        <v>699</v>
      </c>
      <c r="N255" s="77">
        <v>728.03</v>
      </c>
      <c r="O255" s="78">
        <f t="shared" si="6"/>
        <v>33.029999999999973</v>
      </c>
      <c r="P255" s="72" t="s">
        <v>4278</v>
      </c>
    </row>
    <row r="256" spans="1:16" ht="32.15" customHeight="1" x14ac:dyDescent="0.35">
      <c r="A256" s="80" t="s">
        <v>51</v>
      </c>
      <c r="B256" s="81">
        <v>1</v>
      </c>
      <c r="C256" s="82" t="s">
        <v>179</v>
      </c>
      <c r="D256" s="83" t="s">
        <v>578</v>
      </c>
      <c r="E256" s="176" t="s">
        <v>819</v>
      </c>
      <c r="F256" s="82" t="s">
        <v>579</v>
      </c>
      <c r="G256" s="82" t="s">
        <v>180</v>
      </c>
      <c r="H256" s="82" t="s">
        <v>180</v>
      </c>
      <c r="I256" s="82" t="s">
        <v>181</v>
      </c>
      <c r="J256" s="75">
        <v>925</v>
      </c>
      <c r="K256" s="85">
        <v>950</v>
      </c>
      <c r="L256" s="85">
        <v>50</v>
      </c>
      <c r="M256" s="85">
        <v>989</v>
      </c>
      <c r="N256" s="77">
        <v>1009.3299999999999</v>
      </c>
      <c r="O256" s="86">
        <f t="shared" si="6"/>
        <v>84.329999999999927</v>
      </c>
      <c r="P256" s="82" t="s">
        <v>4278</v>
      </c>
    </row>
    <row r="257" spans="1:16" ht="32.15" customHeight="1" x14ac:dyDescent="0.35">
      <c r="A257" s="70" t="s">
        <v>51</v>
      </c>
      <c r="B257" s="71">
        <v>1</v>
      </c>
      <c r="C257" s="72" t="s">
        <v>52</v>
      </c>
      <c r="D257" s="73" t="s">
        <v>578</v>
      </c>
      <c r="E257" s="170" t="s">
        <v>820</v>
      </c>
      <c r="F257" s="72" t="s">
        <v>580</v>
      </c>
      <c r="G257" s="72" t="s">
        <v>180</v>
      </c>
      <c r="H257" s="72" t="s">
        <v>180</v>
      </c>
      <c r="I257" s="72" t="s">
        <v>181</v>
      </c>
      <c r="J257" s="75">
        <v>925</v>
      </c>
      <c r="K257" s="76">
        <v>950</v>
      </c>
      <c r="L257" s="76">
        <v>50</v>
      </c>
      <c r="M257" s="76">
        <v>989</v>
      </c>
      <c r="N257" s="77">
        <v>1009.3299999999999</v>
      </c>
      <c r="O257" s="78">
        <f t="shared" si="6"/>
        <v>84.329999999999927</v>
      </c>
      <c r="P257" s="72" t="s">
        <v>4278</v>
      </c>
    </row>
    <row r="258" spans="1:16" ht="32.15" customHeight="1" x14ac:dyDescent="0.35">
      <c r="A258" s="80" t="s">
        <v>51</v>
      </c>
      <c r="B258" s="81">
        <v>1</v>
      </c>
      <c r="C258" s="82" t="s">
        <v>52</v>
      </c>
      <c r="D258" s="83" t="s">
        <v>581</v>
      </c>
      <c r="E258" s="176" t="s">
        <v>821</v>
      </c>
      <c r="F258" s="82" t="s">
        <v>582</v>
      </c>
      <c r="G258" s="82" t="s">
        <v>180</v>
      </c>
      <c r="H258" s="82" t="s">
        <v>180</v>
      </c>
      <c r="I258" s="82" t="s">
        <v>181</v>
      </c>
      <c r="J258" s="75">
        <v>995</v>
      </c>
      <c r="K258" s="85">
        <v>1019</v>
      </c>
      <c r="L258" s="85">
        <v>50</v>
      </c>
      <c r="M258" s="85">
        <v>1066</v>
      </c>
      <c r="N258" s="77">
        <v>1084.02</v>
      </c>
      <c r="O258" s="86">
        <f t="shared" si="6"/>
        <v>89.019999999999982</v>
      </c>
      <c r="P258" s="82" t="s">
        <v>4278</v>
      </c>
    </row>
    <row r="259" spans="1:16" ht="32.15" customHeight="1" x14ac:dyDescent="0.35">
      <c r="A259" s="70" t="s">
        <v>51</v>
      </c>
      <c r="B259" s="71">
        <v>1</v>
      </c>
      <c r="C259" s="72" t="s">
        <v>179</v>
      </c>
      <c r="D259" s="73" t="s">
        <v>583</v>
      </c>
      <c r="E259" s="170" t="s">
        <v>822</v>
      </c>
      <c r="F259" s="72" t="s">
        <v>584</v>
      </c>
      <c r="G259" s="72" t="s">
        <v>180</v>
      </c>
      <c r="H259" s="72" t="s">
        <v>180</v>
      </c>
      <c r="I259" s="72" t="s">
        <v>181</v>
      </c>
      <c r="J259" s="75">
        <v>605</v>
      </c>
      <c r="K259" s="76">
        <v>615</v>
      </c>
      <c r="L259" s="76">
        <v>50</v>
      </c>
      <c r="M259" s="76">
        <v>622</v>
      </c>
      <c r="N259" s="77">
        <v>653.34</v>
      </c>
      <c r="O259" s="78">
        <f t="shared" si="6"/>
        <v>48.340000000000032</v>
      </c>
      <c r="P259" s="72" t="s">
        <v>4278</v>
      </c>
    </row>
    <row r="260" spans="1:16" ht="32.15" customHeight="1" x14ac:dyDescent="0.35">
      <c r="A260" s="80" t="s">
        <v>51</v>
      </c>
      <c r="B260" s="81">
        <v>1</v>
      </c>
      <c r="C260" s="82" t="s">
        <v>179</v>
      </c>
      <c r="D260" s="83" t="s">
        <v>585</v>
      </c>
      <c r="E260" s="176" t="s">
        <v>586</v>
      </c>
      <c r="F260" s="82" t="s">
        <v>587</v>
      </c>
      <c r="G260" s="82" t="s">
        <v>180</v>
      </c>
      <c r="H260" s="82" t="s">
        <v>180</v>
      </c>
      <c r="I260" s="82" t="s">
        <v>181</v>
      </c>
      <c r="J260" s="75">
        <v>605</v>
      </c>
      <c r="K260" s="85">
        <v>615</v>
      </c>
      <c r="L260" s="85">
        <v>50</v>
      </c>
      <c r="M260" s="85">
        <v>622</v>
      </c>
      <c r="N260" s="77">
        <v>653.34</v>
      </c>
      <c r="O260" s="86">
        <f t="shared" si="6"/>
        <v>48.340000000000032</v>
      </c>
      <c r="P260" s="82" t="s">
        <v>4278</v>
      </c>
    </row>
    <row r="261" spans="1:16" ht="32.15" customHeight="1" x14ac:dyDescent="0.35">
      <c r="A261" s="70" t="s">
        <v>51</v>
      </c>
      <c r="B261" s="71">
        <v>1</v>
      </c>
      <c r="C261" s="72" t="s">
        <v>179</v>
      </c>
      <c r="D261" s="73" t="s">
        <v>588</v>
      </c>
      <c r="E261" s="170" t="s">
        <v>589</v>
      </c>
      <c r="F261" s="72" t="s">
        <v>590</v>
      </c>
      <c r="G261" s="72" t="s">
        <v>180</v>
      </c>
      <c r="H261" s="72" t="s">
        <v>180</v>
      </c>
      <c r="I261" s="72" t="s">
        <v>181</v>
      </c>
      <c r="J261" s="75">
        <v>605</v>
      </c>
      <c r="K261" s="76">
        <v>615</v>
      </c>
      <c r="L261" s="76">
        <v>50</v>
      </c>
      <c r="M261" s="76">
        <v>622</v>
      </c>
      <c r="N261" s="77">
        <v>653.34</v>
      </c>
      <c r="O261" s="78">
        <f t="shared" si="6"/>
        <v>48.340000000000032</v>
      </c>
      <c r="P261" s="72" t="s">
        <v>4278</v>
      </c>
    </row>
    <row r="262" spans="1:16" ht="32.15" customHeight="1" x14ac:dyDescent="0.35">
      <c r="A262" s="80" t="s">
        <v>51</v>
      </c>
      <c r="B262" s="81">
        <v>1</v>
      </c>
      <c r="C262" s="82" t="s">
        <v>179</v>
      </c>
      <c r="D262" s="83" t="s">
        <v>591</v>
      </c>
      <c r="E262" s="176" t="s">
        <v>823</v>
      </c>
      <c r="F262" s="82" t="s">
        <v>592</v>
      </c>
      <c r="G262" s="82" t="s">
        <v>180</v>
      </c>
      <c r="H262" s="82" t="s">
        <v>180</v>
      </c>
      <c r="I262" s="82" t="s">
        <v>181</v>
      </c>
      <c r="J262" s="75">
        <v>605</v>
      </c>
      <c r="K262" s="85">
        <v>615</v>
      </c>
      <c r="L262" s="85">
        <v>50</v>
      </c>
      <c r="M262" s="85">
        <v>622</v>
      </c>
      <c r="N262" s="77">
        <v>653.34</v>
      </c>
      <c r="O262" s="86">
        <f t="shared" si="6"/>
        <v>48.340000000000032</v>
      </c>
      <c r="P262" s="82" t="s">
        <v>4278</v>
      </c>
    </row>
    <row r="263" spans="1:16" ht="32.15" customHeight="1" x14ac:dyDescent="0.35">
      <c r="A263" s="70" t="s">
        <v>51</v>
      </c>
      <c r="B263" s="71">
        <v>1</v>
      </c>
      <c r="C263" s="72" t="s">
        <v>179</v>
      </c>
      <c r="D263" s="73" t="s">
        <v>591</v>
      </c>
      <c r="E263" s="170" t="s">
        <v>824</v>
      </c>
      <c r="F263" s="72" t="s">
        <v>593</v>
      </c>
      <c r="G263" s="72" t="s">
        <v>180</v>
      </c>
      <c r="H263" s="72" t="s">
        <v>180</v>
      </c>
      <c r="I263" s="72" t="s">
        <v>181</v>
      </c>
      <c r="J263" s="75">
        <v>605</v>
      </c>
      <c r="K263" s="76">
        <v>615</v>
      </c>
      <c r="L263" s="76">
        <v>50</v>
      </c>
      <c r="M263" s="76">
        <v>622</v>
      </c>
      <c r="N263" s="77">
        <v>653.34</v>
      </c>
      <c r="O263" s="78">
        <f t="shared" si="6"/>
        <v>48.340000000000032</v>
      </c>
      <c r="P263" s="72" t="s">
        <v>4278</v>
      </c>
    </row>
    <row r="264" spans="1:16" ht="32.15" customHeight="1" x14ac:dyDescent="0.35">
      <c r="A264" s="80" t="s">
        <v>51</v>
      </c>
      <c r="B264" s="81">
        <v>1</v>
      </c>
      <c r="C264" s="82" t="s">
        <v>52</v>
      </c>
      <c r="D264" s="83" t="s">
        <v>594</v>
      </c>
      <c r="E264" s="176" t="s">
        <v>825</v>
      </c>
      <c r="F264" s="82" t="s">
        <v>595</v>
      </c>
      <c r="G264" s="82" t="s">
        <v>180</v>
      </c>
      <c r="H264" s="82" t="s">
        <v>180</v>
      </c>
      <c r="I264" s="82" t="s">
        <v>181</v>
      </c>
      <c r="J264" s="75">
        <v>675</v>
      </c>
      <c r="K264" s="85">
        <v>685</v>
      </c>
      <c r="L264" s="85">
        <v>50</v>
      </c>
      <c r="M264" s="85">
        <v>699</v>
      </c>
      <c r="N264" s="77">
        <v>728.03</v>
      </c>
      <c r="O264" s="86">
        <f t="shared" si="6"/>
        <v>53.029999999999973</v>
      </c>
      <c r="P264" s="82" t="s">
        <v>4278</v>
      </c>
    </row>
    <row r="265" spans="1:16" ht="32.15" customHeight="1" x14ac:dyDescent="0.35">
      <c r="A265" s="70" t="s">
        <v>51</v>
      </c>
      <c r="B265" s="71">
        <v>1</v>
      </c>
      <c r="C265" s="72" t="s">
        <v>52</v>
      </c>
      <c r="D265" s="73" t="s">
        <v>596</v>
      </c>
      <c r="E265" s="170" t="s">
        <v>826</v>
      </c>
      <c r="F265" s="72" t="s">
        <v>597</v>
      </c>
      <c r="G265" s="72" t="s">
        <v>180</v>
      </c>
      <c r="H265" s="72" t="s">
        <v>180</v>
      </c>
      <c r="I265" s="72" t="s">
        <v>181</v>
      </c>
      <c r="J265" s="75">
        <v>675</v>
      </c>
      <c r="K265" s="76">
        <v>685</v>
      </c>
      <c r="L265" s="76">
        <v>50</v>
      </c>
      <c r="M265" s="76">
        <v>699</v>
      </c>
      <c r="N265" s="77">
        <v>728.03</v>
      </c>
      <c r="O265" s="78">
        <f t="shared" si="6"/>
        <v>53.029999999999973</v>
      </c>
      <c r="P265" s="72" t="s">
        <v>4278</v>
      </c>
    </row>
    <row r="266" spans="1:16" ht="32.15" customHeight="1" x14ac:dyDescent="0.35">
      <c r="A266" s="80" t="s">
        <v>51</v>
      </c>
      <c r="B266" s="81">
        <v>1</v>
      </c>
      <c r="C266" s="82" t="s">
        <v>52</v>
      </c>
      <c r="D266" s="83" t="s">
        <v>598</v>
      </c>
      <c r="E266" s="176" t="s">
        <v>827</v>
      </c>
      <c r="F266" s="82" t="s">
        <v>599</v>
      </c>
      <c r="G266" s="82" t="s">
        <v>180</v>
      </c>
      <c r="H266" s="82" t="s">
        <v>180</v>
      </c>
      <c r="I266" s="82" t="s">
        <v>181</v>
      </c>
      <c r="J266" s="75">
        <v>935</v>
      </c>
      <c r="K266" s="85">
        <v>950</v>
      </c>
      <c r="L266" s="85">
        <v>50</v>
      </c>
      <c r="M266" s="85">
        <v>989</v>
      </c>
      <c r="N266" s="77">
        <v>1009.3299999999999</v>
      </c>
      <c r="O266" s="86">
        <f t="shared" si="6"/>
        <v>74.329999999999927</v>
      </c>
      <c r="P266" s="82" t="s">
        <v>4278</v>
      </c>
    </row>
    <row r="267" spans="1:16" ht="32.15" customHeight="1" x14ac:dyDescent="0.35">
      <c r="A267" s="70" t="s">
        <v>51</v>
      </c>
      <c r="B267" s="71">
        <v>1</v>
      </c>
      <c r="C267" s="72" t="s">
        <v>52</v>
      </c>
      <c r="D267" s="73" t="s">
        <v>598</v>
      </c>
      <c r="E267" s="170" t="s">
        <v>828</v>
      </c>
      <c r="F267" s="72" t="s">
        <v>600</v>
      </c>
      <c r="G267" s="72" t="s">
        <v>180</v>
      </c>
      <c r="H267" s="72" t="s">
        <v>180</v>
      </c>
      <c r="I267" s="72" t="s">
        <v>181</v>
      </c>
      <c r="J267" s="75">
        <v>935</v>
      </c>
      <c r="K267" s="76">
        <v>950</v>
      </c>
      <c r="L267" s="76">
        <v>50</v>
      </c>
      <c r="M267" s="76">
        <v>989</v>
      </c>
      <c r="N267" s="77">
        <v>1009.3299999999999</v>
      </c>
      <c r="O267" s="78">
        <f t="shared" si="6"/>
        <v>74.329999999999927</v>
      </c>
      <c r="P267" s="72" t="s">
        <v>4278</v>
      </c>
    </row>
    <row r="268" spans="1:16" ht="32.15" customHeight="1" x14ac:dyDescent="0.35">
      <c r="A268" s="80" t="s">
        <v>51</v>
      </c>
      <c r="B268" s="81">
        <v>1</v>
      </c>
      <c r="C268" s="82" t="s">
        <v>52</v>
      </c>
      <c r="D268" s="83" t="s">
        <v>601</v>
      </c>
      <c r="E268" s="176" t="s">
        <v>829</v>
      </c>
      <c r="F268" s="82" t="s">
        <v>602</v>
      </c>
      <c r="G268" s="82" t="s">
        <v>180</v>
      </c>
      <c r="H268" s="82" t="s">
        <v>180</v>
      </c>
      <c r="I268" s="82" t="s">
        <v>181</v>
      </c>
      <c r="J268" s="75">
        <v>999</v>
      </c>
      <c r="K268" s="85">
        <v>1019</v>
      </c>
      <c r="L268" s="85">
        <v>50</v>
      </c>
      <c r="M268" s="85">
        <v>1066</v>
      </c>
      <c r="N268" s="77">
        <v>1084.02</v>
      </c>
      <c r="O268" s="86">
        <f t="shared" ref="O268:O331" si="7">N268-J268</f>
        <v>85.019999999999982</v>
      </c>
      <c r="P268" s="82" t="s">
        <v>4278</v>
      </c>
    </row>
    <row r="269" spans="1:16" ht="32.15" customHeight="1" x14ac:dyDescent="0.35">
      <c r="A269" s="70" t="s">
        <v>51</v>
      </c>
      <c r="B269" s="71">
        <v>1</v>
      </c>
      <c r="C269" s="72" t="s">
        <v>179</v>
      </c>
      <c r="D269" s="73" t="s">
        <v>601</v>
      </c>
      <c r="E269" s="170" t="s">
        <v>830</v>
      </c>
      <c r="F269" s="72" t="s">
        <v>603</v>
      </c>
      <c r="G269" s="72" t="s">
        <v>180</v>
      </c>
      <c r="H269" s="72" t="s">
        <v>180</v>
      </c>
      <c r="I269" s="72" t="s">
        <v>181</v>
      </c>
      <c r="J269" s="75">
        <v>999</v>
      </c>
      <c r="K269" s="76">
        <v>1019</v>
      </c>
      <c r="L269" s="76">
        <v>50</v>
      </c>
      <c r="M269" s="76">
        <v>1066</v>
      </c>
      <c r="N269" s="77">
        <v>1084.02</v>
      </c>
      <c r="O269" s="78">
        <f t="shared" si="7"/>
        <v>85.019999999999982</v>
      </c>
      <c r="P269" s="72" t="s">
        <v>4278</v>
      </c>
    </row>
    <row r="270" spans="1:16" ht="32.15" customHeight="1" x14ac:dyDescent="0.35">
      <c r="A270" s="80" t="s">
        <v>51</v>
      </c>
      <c r="B270" s="81">
        <v>1</v>
      </c>
      <c r="C270" s="82" t="s">
        <v>179</v>
      </c>
      <c r="D270" s="83" t="s">
        <v>604</v>
      </c>
      <c r="E270" s="176" t="s">
        <v>605</v>
      </c>
      <c r="F270" s="82" t="s">
        <v>606</v>
      </c>
      <c r="G270" s="82" t="s">
        <v>180</v>
      </c>
      <c r="H270" s="82" t="s">
        <v>180</v>
      </c>
      <c r="I270" s="82" t="s">
        <v>181</v>
      </c>
      <c r="J270" s="75">
        <v>693.55</v>
      </c>
      <c r="K270" s="85">
        <v>715</v>
      </c>
      <c r="L270" s="85">
        <v>50</v>
      </c>
      <c r="M270" s="85">
        <v>732</v>
      </c>
      <c r="N270" s="77">
        <v>760.04</v>
      </c>
      <c r="O270" s="86">
        <f t="shared" si="7"/>
        <v>66.490000000000009</v>
      </c>
      <c r="P270" s="82" t="s">
        <v>4278</v>
      </c>
    </row>
    <row r="271" spans="1:16" ht="32.15" customHeight="1" x14ac:dyDescent="0.35">
      <c r="A271" s="70" t="s">
        <v>51</v>
      </c>
      <c r="B271" s="71">
        <v>1</v>
      </c>
      <c r="C271" s="72" t="s">
        <v>52</v>
      </c>
      <c r="D271" s="73" t="s">
        <v>607</v>
      </c>
      <c r="E271" s="170" t="s">
        <v>831</v>
      </c>
      <c r="F271" s="72" t="s">
        <v>608</v>
      </c>
      <c r="G271" s="72" t="s">
        <v>180</v>
      </c>
      <c r="H271" s="72" t="s">
        <v>180</v>
      </c>
      <c r="I271" s="72" t="s">
        <v>181</v>
      </c>
      <c r="J271" s="75">
        <v>693.55</v>
      </c>
      <c r="K271" s="76">
        <v>715</v>
      </c>
      <c r="L271" s="76">
        <v>50</v>
      </c>
      <c r="M271" s="76">
        <v>732</v>
      </c>
      <c r="N271" s="77">
        <v>760.04</v>
      </c>
      <c r="O271" s="78">
        <f t="shared" si="7"/>
        <v>66.490000000000009</v>
      </c>
      <c r="P271" s="72" t="s">
        <v>4278</v>
      </c>
    </row>
    <row r="272" spans="1:16" ht="32.15" customHeight="1" x14ac:dyDescent="0.35">
      <c r="A272" s="80" t="s">
        <v>51</v>
      </c>
      <c r="B272" s="81">
        <v>1</v>
      </c>
      <c r="C272" s="82" t="s">
        <v>52</v>
      </c>
      <c r="D272" s="83" t="s">
        <v>609</v>
      </c>
      <c r="E272" s="176" t="s">
        <v>610</v>
      </c>
      <c r="F272" s="82" t="s">
        <v>611</v>
      </c>
      <c r="G272" s="82" t="s">
        <v>180</v>
      </c>
      <c r="H272" s="82" t="s">
        <v>180</v>
      </c>
      <c r="I272" s="82" t="s">
        <v>181</v>
      </c>
      <c r="J272" s="75">
        <v>693.55</v>
      </c>
      <c r="K272" s="85">
        <v>715</v>
      </c>
      <c r="L272" s="85">
        <v>50</v>
      </c>
      <c r="M272" s="85">
        <v>732</v>
      </c>
      <c r="N272" s="77">
        <v>760.04</v>
      </c>
      <c r="O272" s="86">
        <f t="shared" si="7"/>
        <v>66.490000000000009</v>
      </c>
      <c r="P272" s="82" t="s">
        <v>4278</v>
      </c>
    </row>
    <row r="273" spans="1:16" ht="32.15" customHeight="1" x14ac:dyDescent="0.35">
      <c r="A273" s="70" t="s">
        <v>51</v>
      </c>
      <c r="B273" s="71">
        <v>1</v>
      </c>
      <c r="C273" s="72" t="s">
        <v>52</v>
      </c>
      <c r="D273" s="73" t="s">
        <v>612</v>
      </c>
      <c r="E273" s="170" t="s">
        <v>832</v>
      </c>
      <c r="F273" s="72" t="s">
        <v>613</v>
      </c>
      <c r="G273" s="72" t="s">
        <v>180</v>
      </c>
      <c r="H273" s="72" t="s">
        <v>180</v>
      </c>
      <c r="I273" s="72" t="s">
        <v>181</v>
      </c>
      <c r="J273" s="75">
        <v>693.55</v>
      </c>
      <c r="K273" s="76">
        <v>715</v>
      </c>
      <c r="L273" s="76">
        <v>50</v>
      </c>
      <c r="M273" s="76">
        <v>732</v>
      </c>
      <c r="N273" s="77">
        <v>760.04</v>
      </c>
      <c r="O273" s="78">
        <f t="shared" si="7"/>
        <v>66.490000000000009</v>
      </c>
      <c r="P273" s="72" t="s">
        <v>4278</v>
      </c>
    </row>
    <row r="274" spans="1:16" ht="32.15" customHeight="1" x14ac:dyDescent="0.35">
      <c r="A274" s="80" t="s">
        <v>51</v>
      </c>
      <c r="B274" s="81">
        <v>1</v>
      </c>
      <c r="C274" s="82" t="s">
        <v>52</v>
      </c>
      <c r="D274" s="83" t="s">
        <v>612</v>
      </c>
      <c r="E274" s="176" t="s">
        <v>833</v>
      </c>
      <c r="F274" s="82" t="s">
        <v>614</v>
      </c>
      <c r="G274" s="82" t="s">
        <v>180</v>
      </c>
      <c r="H274" s="82" t="s">
        <v>180</v>
      </c>
      <c r="I274" s="82" t="s">
        <v>181</v>
      </c>
      <c r="J274" s="75">
        <v>693.55</v>
      </c>
      <c r="K274" s="85">
        <v>715</v>
      </c>
      <c r="L274" s="85">
        <v>50</v>
      </c>
      <c r="M274" s="85">
        <v>732</v>
      </c>
      <c r="N274" s="77">
        <v>760.04</v>
      </c>
      <c r="O274" s="86">
        <f t="shared" si="7"/>
        <v>66.490000000000009</v>
      </c>
      <c r="P274" s="82" t="s">
        <v>4278</v>
      </c>
    </row>
    <row r="275" spans="1:16" ht="32.15" customHeight="1" x14ac:dyDescent="0.35">
      <c r="A275" s="70" t="s">
        <v>51</v>
      </c>
      <c r="B275" s="71">
        <v>1</v>
      </c>
      <c r="C275" s="72" t="s">
        <v>52</v>
      </c>
      <c r="D275" s="73" t="s">
        <v>615</v>
      </c>
      <c r="E275" s="170" t="s">
        <v>616</v>
      </c>
      <c r="F275" s="72" t="s">
        <v>617</v>
      </c>
      <c r="G275" s="72" t="s">
        <v>180</v>
      </c>
      <c r="H275" s="72" t="s">
        <v>180</v>
      </c>
      <c r="I275" s="72" t="s">
        <v>181</v>
      </c>
      <c r="J275" s="75">
        <v>717.8</v>
      </c>
      <c r="K275" s="76">
        <v>740</v>
      </c>
      <c r="L275" s="76">
        <v>50</v>
      </c>
      <c r="M275" s="76">
        <v>758</v>
      </c>
      <c r="N275" s="77">
        <v>785.26</v>
      </c>
      <c r="O275" s="78">
        <f t="shared" si="7"/>
        <v>67.460000000000036</v>
      </c>
      <c r="P275" s="72" t="s">
        <v>4278</v>
      </c>
    </row>
    <row r="276" spans="1:16" ht="32.15" customHeight="1" x14ac:dyDescent="0.35">
      <c r="A276" s="80" t="s">
        <v>51</v>
      </c>
      <c r="B276" s="81">
        <v>1</v>
      </c>
      <c r="C276" s="82" t="s">
        <v>52</v>
      </c>
      <c r="D276" s="83" t="s">
        <v>618</v>
      </c>
      <c r="E276" s="176" t="s">
        <v>619</v>
      </c>
      <c r="F276" s="82" t="s">
        <v>620</v>
      </c>
      <c r="G276" s="82" t="s">
        <v>180</v>
      </c>
      <c r="H276" s="82" t="s">
        <v>180</v>
      </c>
      <c r="I276" s="82" t="s">
        <v>181</v>
      </c>
      <c r="J276" s="75">
        <v>717.8</v>
      </c>
      <c r="K276" s="85">
        <v>740</v>
      </c>
      <c r="L276" s="178">
        <v>0</v>
      </c>
      <c r="M276" s="85">
        <v>758</v>
      </c>
      <c r="N276" s="77">
        <v>735.26</v>
      </c>
      <c r="O276" s="86">
        <f t="shared" si="7"/>
        <v>17.460000000000036</v>
      </c>
      <c r="P276" s="82" t="s">
        <v>4278</v>
      </c>
    </row>
    <row r="277" spans="1:16" ht="32.15" customHeight="1" x14ac:dyDescent="0.35">
      <c r="A277" s="70" t="s">
        <v>51</v>
      </c>
      <c r="B277" s="71">
        <v>1</v>
      </c>
      <c r="C277" s="72" t="s">
        <v>52</v>
      </c>
      <c r="D277" s="73" t="s">
        <v>621</v>
      </c>
      <c r="E277" s="170" t="s">
        <v>834</v>
      </c>
      <c r="F277" s="72" t="s">
        <v>622</v>
      </c>
      <c r="G277" s="72" t="s">
        <v>180</v>
      </c>
      <c r="H277" s="72" t="s">
        <v>180</v>
      </c>
      <c r="I277" s="72" t="s">
        <v>181</v>
      </c>
      <c r="J277" s="75">
        <v>1018.5</v>
      </c>
      <c r="K277" s="76">
        <v>1050</v>
      </c>
      <c r="L277" s="76">
        <v>50</v>
      </c>
      <c r="M277" s="76">
        <v>1099</v>
      </c>
      <c r="N277" s="77">
        <v>1116.03</v>
      </c>
      <c r="O277" s="78">
        <f t="shared" si="7"/>
        <v>97.529999999999973</v>
      </c>
      <c r="P277" s="72" t="s">
        <v>4278</v>
      </c>
    </row>
    <row r="278" spans="1:16" ht="32.15" customHeight="1" x14ac:dyDescent="0.35">
      <c r="A278" s="80" t="s">
        <v>51</v>
      </c>
      <c r="B278" s="81">
        <v>1</v>
      </c>
      <c r="C278" s="82" t="s">
        <v>52</v>
      </c>
      <c r="D278" s="83" t="s">
        <v>623</v>
      </c>
      <c r="E278" s="176" t="s">
        <v>835</v>
      </c>
      <c r="F278" s="82" t="s">
        <v>624</v>
      </c>
      <c r="G278" s="82" t="s">
        <v>180</v>
      </c>
      <c r="H278" s="82" t="s">
        <v>180</v>
      </c>
      <c r="I278" s="82" t="s">
        <v>181</v>
      </c>
      <c r="J278" s="75">
        <v>693.55</v>
      </c>
      <c r="K278" s="85">
        <v>715</v>
      </c>
      <c r="L278" s="85">
        <v>50</v>
      </c>
      <c r="M278" s="85">
        <v>732</v>
      </c>
      <c r="N278" s="77">
        <v>760.04</v>
      </c>
      <c r="O278" s="86">
        <f t="shared" si="7"/>
        <v>66.490000000000009</v>
      </c>
      <c r="P278" s="82" t="s">
        <v>4278</v>
      </c>
    </row>
    <row r="279" spans="1:16" ht="32.15" customHeight="1" x14ac:dyDescent="0.35">
      <c r="A279" s="70" t="s">
        <v>51</v>
      </c>
      <c r="B279" s="71">
        <v>1</v>
      </c>
      <c r="C279" s="72" t="s">
        <v>179</v>
      </c>
      <c r="D279" s="73" t="s">
        <v>625</v>
      </c>
      <c r="E279" s="170" t="s">
        <v>836</v>
      </c>
      <c r="F279" s="72" t="s">
        <v>626</v>
      </c>
      <c r="G279" s="72" t="s">
        <v>180</v>
      </c>
      <c r="H279" s="72" t="s">
        <v>180</v>
      </c>
      <c r="I279" s="72" t="s">
        <v>181</v>
      </c>
      <c r="J279" s="75">
        <v>693.55</v>
      </c>
      <c r="K279" s="76">
        <v>715</v>
      </c>
      <c r="L279" s="76">
        <v>50</v>
      </c>
      <c r="M279" s="76">
        <v>732</v>
      </c>
      <c r="N279" s="77">
        <v>760.04</v>
      </c>
      <c r="O279" s="78">
        <f t="shared" si="7"/>
        <v>66.490000000000009</v>
      </c>
      <c r="P279" s="72" t="s">
        <v>4278</v>
      </c>
    </row>
    <row r="280" spans="1:16" ht="32.15" customHeight="1" x14ac:dyDescent="0.35">
      <c r="A280" s="80" t="s">
        <v>51</v>
      </c>
      <c r="B280" s="81">
        <v>1</v>
      </c>
      <c r="C280" s="82" t="s">
        <v>52</v>
      </c>
      <c r="D280" s="83" t="s">
        <v>627</v>
      </c>
      <c r="E280" s="176" t="s">
        <v>837</v>
      </c>
      <c r="F280" s="82" t="s">
        <v>628</v>
      </c>
      <c r="G280" s="82" t="s">
        <v>180</v>
      </c>
      <c r="H280" s="82" t="s">
        <v>180</v>
      </c>
      <c r="I280" s="82" t="s">
        <v>181</v>
      </c>
      <c r="J280" s="75">
        <v>1018.5</v>
      </c>
      <c r="K280" s="85">
        <v>1050</v>
      </c>
      <c r="L280" s="85">
        <v>50</v>
      </c>
      <c r="M280" s="85">
        <v>1099</v>
      </c>
      <c r="N280" s="77">
        <v>1116.03</v>
      </c>
      <c r="O280" s="86">
        <f t="shared" si="7"/>
        <v>97.529999999999973</v>
      </c>
      <c r="P280" s="82" t="s">
        <v>4278</v>
      </c>
    </row>
    <row r="281" spans="1:16" ht="32.15" customHeight="1" x14ac:dyDescent="0.35">
      <c r="A281" s="70" t="s">
        <v>51</v>
      </c>
      <c r="B281" s="71">
        <v>1</v>
      </c>
      <c r="C281" s="72" t="s">
        <v>179</v>
      </c>
      <c r="D281" s="73" t="s">
        <v>627</v>
      </c>
      <c r="E281" s="170" t="s">
        <v>838</v>
      </c>
      <c r="F281" s="72" t="s">
        <v>629</v>
      </c>
      <c r="G281" s="72" t="s">
        <v>180</v>
      </c>
      <c r="H281" s="72" t="s">
        <v>180</v>
      </c>
      <c r="I281" s="72" t="s">
        <v>181</v>
      </c>
      <c r="J281" s="75">
        <v>1018.5</v>
      </c>
      <c r="K281" s="76">
        <v>1050</v>
      </c>
      <c r="L281" s="76">
        <v>50</v>
      </c>
      <c r="M281" s="76">
        <v>1099</v>
      </c>
      <c r="N281" s="77">
        <v>1116.03</v>
      </c>
      <c r="O281" s="78">
        <f t="shared" si="7"/>
        <v>97.529999999999973</v>
      </c>
      <c r="P281" s="72" t="s">
        <v>4278</v>
      </c>
    </row>
    <row r="282" spans="1:16" ht="32.15" customHeight="1" x14ac:dyDescent="0.35">
      <c r="A282" s="80" t="s">
        <v>51</v>
      </c>
      <c r="B282" s="81">
        <v>1</v>
      </c>
      <c r="C282" s="82" t="s">
        <v>52</v>
      </c>
      <c r="D282" s="83" t="s">
        <v>630</v>
      </c>
      <c r="E282" s="176" t="s">
        <v>839</v>
      </c>
      <c r="F282" s="82" t="s">
        <v>631</v>
      </c>
      <c r="G282" s="82" t="s">
        <v>180</v>
      </c>
      <c r="H282" s="82" t="s">
        <v>180</v>
      </c>
      <c r="I282" s="82" t="s">
        <v>181</v>
      </c>
      <c r="J282" s="75">
        <v>1086.3999999999999</v>
      </c>
      <c r="K282" s="85">
        <v>1120</v>
      </c>
      <c r="L282" s="85">
        <v>50</v>
      </c>
      <c r="M282" s="85">
        <v>1176</v>
      </c>
      <c r="N282" s="77">
        <v>1190.72</v>
      </c>
      <c r="O282" s="86">
        <f t="shared" si="7"/>
        <v>104.32000000000016</v>
      </c>
      <c r="P282" s="82" t="s">
        <v>4278</v>
      </c>
    </row>
    <row r="283" spans="1:16" ht="32.15" customHeight="1" x14ac:dyDescent="0.35">
      <c r="A283" s="70" t="s">
        <v>51</v>
      </c>
      <c r="B283" s="71">
        <v>1</v>
      </c>
      <c r="C283" s="72" t="s">
        <v>52</v>
      </c>
      <c r="D283" s="73" t="s">
        <v>632</v>
      </c>
      <c r="E283" s="170" t="s">
        <v>840</v>
      </c>
      <c r="F283" s="72" t="s">
        <v>633</v>
      </c>
      <c r="G283" s="72" t="s">
        <v>180</v>
      </c>
      <c r="H283" s="72" t="s">
        <v>180</v>
      </c>
      <c r="I283" s="72" t="s">
        <v>181</v>
      </c>
      <c r="J283" s="75">
        <v>1086.3999999999999</v>
      </c>
      <c r="K283" s="76">
        <v>1120</v>
      </c>
      <c r="L283" s="76">
        <v>50</v>
      </c>
      <c r="M283" s="76">
        <v>1176</v>
      </c>
      <c r="N283" s="77">
        <v>1190.72</v>
      </c>
      <c r="O283" s="78">
        <f t="shared" si="7"/>
        <v>104.32000000000016</v>
      </c>
      <c r="P283" s="72" t="s">
        <v>4278</v>
      </c>
    </row>
    <row r="284" spans="1:16" ht="32.15" customHeight="1" x14ac:dyDescent="0.35">
      <c r="A284" s="80" t="s">
        <v>51</v>
      </c>
      <c r="B284" s="81">
        <v>1</v>
      </c>
      <c r="C284" s="82" t="s">
        <v>179</v>
      </c>
      <c r="D284" s="83" t="s">
        <v>634</v>
      </c>
      <c r="E284" s="176" t="s">
        <v>635</v>
      </c>
      <c r="F284" s="82" t="s">
        <v>636</v>
      </c>
      <c r="G284" s="82" t="s">
        <v>180</v>
      </c>
      <c r="H284" s="82" t="s">
        <v>180</v>
      </c>
      <c r="I284" s="82" t="s">
        <v>72</v>
      </c>
      <c r="J284" s="75">
        <v>78</v>
      </c>
      <c r="K284" s="85">
        <v>78</v>
      </c>
      <c r="L284" s="85">
        <v>5</v>
      </c>
      <c r="M284" s="85">
        <v>86</v>
      </c>
      <c r="N284" s="77">
        <v>88.42</v>
      </c>
      <c r="O284" s="86">
        <f t="shared" si="7"/>
        <v>10.420000000000002</v>
      </c>
      <c r="P284" s="82" t="s">
        <v>4278</v>
      </c>
    </row>
    <row r="285" spans="1:16" ht="32.15" customHeight="1" x14ac:dyDescent="0.35">
      <c r="A285" s="70" t="s">
        <v>51</v>
      </c>
      <c r="B285" s="71">
        <v>1</v>
      </c>
      <c r="C285" s="72" t="s">
        <v>179</v>
      </c>
      <c r="D285" s="73" t="s">
        <v>637</v>
      </c>
      <c r="E285" s="170" t="s">
        <v>638</v>
      </c>
      <c r="F285" s="72" t="s">
        <v>639</v>
      </c>
      <c r="G285" s="72" t="s">
        <v>180</v>
      </c>
      <c r="H285" s="72" t="s">
        <v>180</v>
      </c>
      <c r="I285" s="72" t="s">
        <v>72</v>
      </c>
      <c r="J285" s="75">
        <v>2.99</v>
      </c>
      <c r="K285" s="76">
        <v>2.99</v>
      </c>
      <c r="L285" s="76">
        <v>0</v>
      </c>
      <c r="M285" s="76">
        <v>2.99</v>
      </c>
      <c r="N285" s="77">
        <v>2.99</v>
      </c>
      <c r="O285" s="78">
        <f t="shared" si="7"/>
        <v>0</v>
      </c>
      <c r="P285" s="72" t="s">
        <v>4278</v>
      </c>
    </row>
    <row r="286" spans="1:16" ht="32.15" customHeight="1" x14ac:dyDescent="0.35">
      <c r="A286" s="80" t="s">
        <v>51</v>
      </c>
      <c r="B286" s="81">
        <v>1</v>
      </c>
      <c r="C286" s="82" t="s">
        <v>52</v>
      </c>
      <c r="D286" s="83" t="s">
        <v>640</v>
      </c>
      <c r="E286" s="176" t="s">
        <v>641</v>
      </c>
      <c r="F286" s="82" t="s">
        <v>642</v>
      </c>
      <c r="G286" s="82" t="s">
        <v>180</v>
      </c>
      <c r="H286" s="82" t="s">
        <v>180</v>
      </c>
      <c r="I286" s="82" t="s">
        <v>72</v>
      </c>
      <c r="J286" s="75">
        <v>78</v>
      </c>
      <c r="K286" s="85">
        <v>78</v>
      </c>
      <c r="L286" s="85">
        <v>5</v>
      </c>
      <c r="M286" s="85">
        <v>86</v>
      </c>
      <c r="N286" s="77">
        <v>88.42</v>
      </c>
      <c r="O286" s="86">
        <f t="shared" si="7"/>
        <v>10.420000000000002</v>
      </c>
      <c r="P286" s="82" t="s">
        <v>4278</v>
      </c>
    </row>
    <row r="287" spans="1:16" ht="32.15" customHeight="1" x14ac:dyDescent="0.35">
      <c r="A287" s="70" t="s">
        <v>51</v>
      </c>
      <c r="B287" s="71">
        <v>1</v>
      </c>
      <c r="C287" s="72" t="s">
        <v>52</v>
      </c>
      <c r="D287" s="73" t="s">
        <v>643</v>
      </c>
      <c r="E287" s="170" t="s">
        <v>644</v>
      </c>
      <c r="F287" s="72" t="s">
        <v>645</v>
      </c>
      <c r="G287" s="72" t="s">
        <v>180</v>
      </c>
      <c r="H287" s="72" t="s">
        <v>180</v>
      </c>
      <c r="I287" s="72" t="s">
        <v>72</v>
      </c>
      <c r="J287" s="75">
        <v>184</v>
      </c>
      <c r="K287" s="76">
        <v>184</v>
      </c>
      <c r="L287" s="76">
        <v>5</v>
      </c>
      <c r="M287" s="76">
        <v>190</v>
      </c>
      <c r="N287" s="77">
        <v>189.29999999999998</v>
      </c>
      <c r="O287" s="78">
        <f t="shared" si="7"/>
        <v>5.2999999999999829</v>
      </c>
      <c r="P287" s="72" t="s">
        <v>4278</v>
      </c>
    </row>
    <row r="288" spans="1:16" ht="32.15" customHeight="1" x14ac:dyDescent="0.35">
      <c r="A288" s="80" t="s">
        <v>51</v>
      </c>
      <c r="B288" s="81">
        <v>1</v>
      </c>
      <c r="C288" s="82" t="s">
        <v>52</v>
      </c>
      <c r="D288" s="83"/>
      <c r="E288" s="179" t="s">
        <v>841</v>
      </c>
      <c r="F288" s="82"/>
      <c r="G288" s="82"/>
      <c r="H288" s="82"/>
      <c r="I288" s="82"/>
      <c r="J288" s="75"/>
      <c r="K288" s="85"/>
      <c r="L288" s="85"/>
      <c r="M288" s="85"/>
      <c r="N288" s="77">
        <v>0</v>
      </c>
      <c r="O288" s="86">
        <f t="shared" si="7"/>
        <v>0</v>
      </c>
      <c r="P288" s="82" t="s">
        <v>4278</v>
      </c>
    </row>
    <row r="289" spans="1:16" ht="32.15" customHeight="1" x14ac:dyDescent="0.35">
      <c r="A289" s="70" t="s">
        <v>51</v>
      </c>
      <c r="B289" s="71">
        <v>1</v>
      </c>
      <c r="C289" s="72" t="s">
        <v>52</v>
      </c>
      <c r="D289" s="73" t="s">
        <v>191</v>
      </c>
      <c r="E289" s="72" t="s">
        <v>646</v>
      </c>
      <c r="F289" s="72" t="s">
        <v>647</v>
      </c>
      <c r="G289" s="72" t="s">
        <v>180</v>
      </c>
      <c r="H289" s="72" t="s">
        <v>180</v>
      </c>
      <c r="I289" s="72" t="s">
        <v>72</v>
      </c>
      <c r="J289" s="75">
        <v>23.05</v>
      </c>
      <c r="K289" s="76">
        <v>23.916680000000003</v>
      </c>
      <c r="L289" s="76">
        <v>5</v>
      </c>
      <c r="M289" s="76">
        <v>21</v>
      </c>
      <c r="N289" s="77">
        <v>25.37</v>
      </c>
      <c r="O289" s="78">
        <f t="shared" si="7"/>
        <v>2.3200000000000003</v>
      </c>
      <c r="P289" s="72" t="s">
        <v>4278</v>
      </c>
    </row>
    <row r="290" spans="1:16" ht="32.15" customHeight="1" x14ac:dyDescent="0.35">
      <c r="A290" s="80" t="s">
        <v>51</v>
      </c>
      <c r="B290" s="81">
        <v>1</v>
      </c>
      <c r="C290" s="82" t="s">
        <v>52</v>
      </c>
      <c r="D290" s="83" t="s">
        <v>192</v>
      </c>
      <c r="E290" s="82" t="s">
        <v>193</v>
      </c>
      <c r="F290" s="82" t="s">
        <v>648</v>
      </c>
      <c r="G290" s="82" t="s">
        <v>180</v>
      </c>
      <c r="H290" s="82" t="s">
        <v>180</v>
      </c>
      <c r="I290" s="82" t="s">
        <v>72</v>
      </c>
      <c r="J290" s="75">
        <v>23.05</v>
      </c>
      <c r="K290" s="85">
        <v>23.916680000000003</v>
      </c>
      <c r="L290" s="85">
        <v>5</v>
      </c>
      <c r="M290" s="85">
        <v>21</v>
      </c>
      <c r="N290" s="77">
        <v>25.37</v>
      </c>
      <c r="O290" s="86">
        <f t="shared" si="7"/>
        <v>2.3200000000000003</v>
      </c>
      <c r="P290" s="138" t="s">
        <v>4278</v>
      </c>
    </row>
    <row r="291" spans="1:16" ht="32.15" customHeight="1" x14ac:dyDescent="0.35">
      <c r="A291" s="70" t="s">
        <v>51</v>
      </c>
      <c r="B291" s="71">
        <v>1</v>
      </c>
      <c r="C291" s="72" t="s">
        <v>52</v>
      </c>
      <c r="D291" s="73" t="s">
        <v>182</v>
      </c>
      <c r="E291" s="72" t="s">
        <v>649</v>
      </c>
      <c r="F291" s="72" t="s">
        <v>650</v>
      </c>
      <c r="G291" s="72" t="s">
        <v>180</v>
      </c>
      <c r="H291" s="72" t="s">
        <v>180</v>
      </c>
      <c r="I291" s="72" t="s">
        <v>181</v>
      </c>
      <c r="J291" s="75">
        <v>905</v>
      </c>
      <c r="K291" s="76">
        <v>939</v>
      </c>
      <c r="L291" s="76">
        <v>50</v>
      </c>
      <c r="M291" s="76">
        <v>989</v>
      </c>
      <c r="N291" s="77">
        <v>1009.3299999999999</v>
      </c>
      <c r="O291" s="78">
        <f t="shared" si="7"/>
        <v>104.32999999999993</v>
      </c>
      <c r="P291" s="72" t="s">
        <v>4278</v>
      </c>
    </row>
    <row r="292" spans="1:16" ht="32.15" customHeight="1" x14ac:dyDescent="0.35">
      <c r="A292" s="80" t="s">
        <v>51</v>
      </c>
      <c r="B292" s="81">
        <v>1</v>
      </c>
      <c r="C292" s="82" t="s">
        <v>52</v>
      </c>
      <c r="D292" s="83" t="s">
        <v>183</v>
      </c>
      <c r="E292" s="82" t="s">
        <v>184</v>
      </c>
      <c r="F292" s="82" t="s">
        <v>185</v>
      </c>
      <c r="G292" s="82" t="s">
        <v>180</v>
      </c>
      <c r="H292" s="82" t="s">
        <v>180</v>
      </c>
      <c r="I292" s="82" t="s">
        <v>181</v>
      </c>
      <c r="J292" s="75">
        <v>1900.4499999999998</v>
      </c>
      <c r="K292" s="85">
        <v>1971.9069199999999</v>
      </c>
      <c r="L292" s="85">
        <v>50</v>
      </c>
      <c r="M292" s="85">
        <v>2382</v>
      </c>
      <c r="N292" s="77">
        <v>2360.54</v>
      </c>
      <c r="O292" s="86">
        <f t="shared" si="7"/>
        <v>460.09000000000015</v>
      </c>
      <c r="P292" s="82" t="s">
        <v>4278</v>
      </c>
    </row>
    <row r="293" spans="1:16" ht="32.15" customHeight="1" x14ac:dyDescent="0.35">
      <c r="A293" s="70" t="s">
        <v>51</v>
      </c>
      <c r="B293" s="71">
        <v>3</v>
      </c>
      <c r="C293" s="72" t="s">
        <v>62</v>
      </c>
      <c r="D293" s="73" t="s">
        <v>186</v>
      </c>
      <c r="E293" s="72" t="s">
        <v>184</v>
      </c>
      <c r="F293" s="72" t="s">
        <v>185</v>
      </c>
      <c r="G293" s="72" t="s">
        <v>180</v>
      </c>
      <c r="H293" s="72" t="s">
        <v>180</v>
      </c>
      <c r="I293" s="72" t="s">
        <v>181</v>
      </c>
      <c r="J293" s="75">
        <v>987</v>
      </c>
      <c r="K293" s="76">
        <v>1039</v>
      </c>
      <c r="L293" s="76">
        <v>50</v>
      </c>
      <c r="M293" s="76">
        <v>1099</v>
      </c>
      <c r="N293" s="77">
        <v>1116.03</v>
      </c>
      <c r="O293" s="78">
        <f t="shared" si="7"/>
        <v>129.02999999999997</v>
      </c>
      <c r="P293" s="72" t="s">
        <v>4278</v>
      </c>
    </row>
    <row r="294" spans="1:16" ht="32.15" customHeight="1" x14ac:dyDescent="0.35">
      <c r="A294" s="80" t="s">
        <v>51</v>
      </c>
      <c r="B294" s="81">
        <v>3</v>
      </c>
      <c r="C294" s="82" t="s">
        <v>62</v>
      </c>
      <c r="D294" s="83" t="s">
        <v>187</v>
      </c>
      <c r="E294" s="82" t="s">
        <v>188</v>
      </c>
      <c r="F294" s="82" t="s">
        <v>189</v>
      </c>
      <c r="G294" s="82" t="s">
        <v>180</v>
      </c>
      <c r="H294" s="82" t="s">
        <v>180</v>
      </c>
      <c r="I294" s="82" t="s">
        <v>181</v>
      </c>
      <c r="J294" s="75">
        <v>123.5</v>
      </c>
      <c r="K294" s="85">
        <v>128.14360000000002</v>
      </c>
      <c r="L294" s="85"/>
      <c r="M294" s="85">
        <v>130</v>
      </c>
      <c r="N294" s="77">
        <v>126.1</v>
      </c>
      <c r="O294" s="86">
        <f t="shared" si="7"/>
        <v>2.5999999999999943</v>
      </c>
      <c r="P294" s="82" t="s">
        <v>4278</v>
      </c>
    </row>
    <row r="295" spans="1:16" ht="32.15" customHeight="1" x14ac:dyDescent="0.35">
      <c r="A295" s="70" t="s">
        <v>51</v>
      </c>
      <c r="B295" s="71">
        <v>3</v>
      </c>
      <c r="C295" s="72" t="s">
        <v>62</v>
      </c>
      <c r="D295" s="73" t="s">
        <v>651</v>
      </c>
      <c r="E295" s="72" t="s">
        <v>652</v>
      </c>
      <c r="F295" s="72" t="s">
        <v>653</v>
      </c>
      <c r="G295" s="72" t="s">
        <v>180</v>
      </c>
      <c r="H295" s="72" t="s">
        <v>180</v>
      </c>
      <c r="I295" s="72" t="s">
        <v>190</v>
      </c>
      <c r="J295" s="75">
        <v>777.44999999999993</v>
      </c>
      <c r="K295" s="76">
        <v>806.68211999999994</v>
      </c>
      <c r="L295" s="76">
        <v>50</v>
      </c>
      <c r="M295" s="76">
        <v>938</v>
      </c>
      <c r="N295" s="77">
        <v>959.86</v>
      </c>
      <c r="O295" s="78">
        <f t="shared" si="7"/>
        <v>182.41000000000008</v>
      </c>
      <c r="P295" s="72" t="s">
        <v>4278</v>
      </c>
    </row>
    <row r="296" spans="1:16" ht="32.15" customHeight="1" x14ac:dyDescent="0.35">
      <c r="A296" s="80" t="s">
        <v>51</v>
      </c>
      <c r="B296" s="81">
        <v>3</v>
      </c>
      <c r="C296" s="82" t="s">
        <v>62</v>
      </c>
      <c r="D296" s="83" t="s">
        <v>654</v>
      </c>
      <c r="E296" s="82" t="s">
        <v>655</v>
      </c>
      <c r="F296" s="82" t="s">
        <v>656</v>
      </c>
      <c r="G296" s="82" t="s">
        <v>180</v>
      </c>
      <c r="H296" s="82" t="s">
        <v>180</v>
      </c>
      <c r="I296" s="82" t="s">
        <v>190</v>
      </c>
      <c r="J296" s="75">
        <v>216.39999999999998</v>
      </c>
      <c r="K296" s="85">
        <v>224.53664000000001</v>
      </c>
      <c r="L296" s="85"/>
      <c r="M296" s="85">
        <v>235</v>
      </c>
      <c r="N296" s="77">
        <v>227.95</v>
      </c>
      <c r="O296" s="86">
        <f t="shared" si="7"/>
        <v>11.550000000000011</v>
      </c>
      <c r="P296" s="82" t="s">
        <v>4278</v>
      </c>
    </row>
    <row r="297" spans="1:16" ht="32.15" customHeight="1" x14ac:dyDescent="0.35">
      <c r="A297" s="70"/>
      <c r="B297" s="71"/>
      <c r="C297" s="72"/>
      <c r="D297" s="180" t="s">
        <v>657</v>
      </c>
      <c r="E297" s="170" t="s">
        <v>658</v>
      </c>
      <c r="F297" s="72" t="s">
        <v>194</v>
      </c>
      <c r="G297" s="72" t="s">
        <v>180</v>
      </c>
      <c r="H297" s="72" t="s">
        <v>180</v>
      </c>
      <c r="I297" s="72" t="s">
        <v>190</v>
      </c>
      <c r="J297" s="75">
        <v>815.44999999999993</v>
      </c>
      <c r="K297" s="76">
        <v>846.11091999999996</v>
      </c>
      <c r="L297" s="76"/>
      <c r="M297" s="76">
        <v>896</v>
      </c>
      <c r="N297" s="77">
        <v>869.12</v>
      </c>
      <c r="O297" s="78">
        <f t="shared" si="7"/>
        <v>53.670000000000073</v>
      </c>
      <c r="P297" s="72" t="s">
        <v>4278</v>
      </c>
    </row>
    <row r="298" spans="1:16" ht="32.15" customHeight="1" x14ac:dyDescent="0.35">
      <c r="A298" s="80" t="s">
        <v>51</v>
      </c>
      <c r="B298" s="81">
        <v>3</v>
      </c>
      <c r="C298" s="82" t="s">
        <v>62</v>
      </c>
      <c r="D298" s="181" t="s">
        <v>659</v>
      </c>
      <c r="E298" s="176" t="s">
        <v>660</v>
      </c>
      <c r="F298" s="82" t="s">
        <v>195</v>
      </c>
      <c r="G298" s="82" t="s">
        <v>180</v>
      </c>
      <c r="H298" s="82" t="s">
        <v>180</v>
      </c>
      <c r="I298" s="82" t="s">
        <v>190</v>
      </c>
      <c r="J298" s="75">
        <v>1135.6499999999999</v>
      </c>
      <c r="K298" s="85">
        <v>1178.3504399999999</v>
      </c>
      <c r="L298" s="85"/>
      <c r="M298" s="85">
        <v>1605</v>
      </c>
      <c r="N298" s="77">
        <v>1556.85</v>
      </c>
      <c r="O298" s="86">
        <f t="shared" si="7"/>
        <v>421.20000000000005</v>
      </c>
      <c r="P298" s="82" t="s">
        <v>4278</v>
      </c>
    </row>
    <row r="299" spans="1:16" ht="32.15" customHeight="1" x14ac:dyDescent="0.35">
      <c r="A299" s="70" t="s">
        <v>51</v>
      </c>
      <c r="B299" s="71">
        <v>3</v>
      </c>
      <c r="C299" s="72" t="s">
        <v>62</v>
      </c>
      <c r="D299" s="73" t="s">
        <v>196</v>
      </c>
      <c r="E299" s="72" t="s">
        <v>196</v>
      </c>
      <c r="F299" s="72" t="s">
        <v>197</v>
      </c>
      <c r="G299" s="72" t="s">
        <v>180</v>
      </c>
      <c r="H299" s="72" t="s">
        <v>180</v>
      </c>
      <c r="I299" s="72" t="s">
        <v>190</v>
      </c>
      <c r="J299" s="75">
        <v>486.7</v>
      </c>
      <c r="K299" s="76">
        <v>504.99992000000003</v>
      </c>
      <c r="L299" s="76"/>
      <c r="M299" s="76">
        <v>472</v>
      </c>
      <c r="N299" s="77">
        <v>457.84</v>
      </c>
      <c r="O299" s="78">
        <f t="shared" si="7"/>
        <v>-28.860000000000014</v>
      </c>
      <c r="P299" s="72" t="s">
        <v>4278</v>
      </c>
    </row>
    <row r="300" spans="1:16" ht="32.15" customHeight="1" x14ac:dyDescent="0.35">
      <c r="A300" s="80" t="s">
        <v>51</v>
      </c>
      <c r="B300" s="81">
        <v>3</v>
      </c>
      <c r="C300" s="82" t="s">
        <v>179</v>
      </c>
      <c r="D300" s="83" t="s">
        <v>842</v>
      </c>
      <c r="E300" s="176" t="s">
        <v>843</v>
      </c>
      <c r="F300" s="82" t="s">
        <v>198</v>
      </c>
      <c r="G300" s="82" t="s">
        <v>180</v>
      </c>
      <c r="H300" s="82" t="s">
        <v>180</v>
      </c>
      <c r="I300" s="82" t="s">
        <v>190</v>
      </c>
      <c r="J300" s="75">
        <v>415</v>
      </c>
      <c r="K300" s="85">
        <v>425</v>
      </c>
      <c r="L300" s="85">
        <v>50</v>
      </c>
      <c r="M300" s="85">
        <v>549</v>
      </c>
      <c r="N300" s="77">
        <v>582.53</v>
      </c>
      <c r="O300" s="86">
        <f t="shared" si="7"/>
        <v>167.52999999999997</v>
      </c>
      <c r="P300" s="82" t="s">
        <v>4278</v>
      </c>
    </row>
    <row r="301" spans="1:16" ht="32.15" customHeight="1" x14ac:dyDescent="0.35">
      <c r="A301" s="70" t="s">
        <v>51</v>
      </c>
      <c r="B301" s="71">
        <v>1</v>
      </c>
      <c r="C301" s="72" t="s">
        <v>179</v>
      </c>
      <c r="D301" s="73" t="s">
        <v>661</v>
      </c>
      <c r="E301" s="172" t="s">
        <v>662</v>
      </c>
      <c r="F301" s="175" t="s">
        <v>663</v>
      </c>
      <c r="G301" s="72" t="s">
        <v>180</v>
      </c>
      <c r="H301" s="72" t="s">
        <v>180</v>
      </c>
      <c r="I301" s="72" t="s">
        <v>181</v>
      </c>
      <c r="J301" s="75">
        <v>420</v>
      </c>
      <c r="K301" s="76">
        <v>430</v>
      </c>
      <c r="L301" s="76">
        <v>50</v>
      </c>
      <c r="M301" s="76">
        <v>549</v>
      </c>
      <c r="N301" s="77">
        <v>582.53</v>
      </c>
      <c r="O301" s="78">
        <f t="shared" si="7"/>
        <v>162.52999999999997</v>
      </c>
      <c r="P301" s="72" t="s">
        <v>4278</v>
      </c>
    </row>
    <row r="302" spans="1:16" ht="32.15" customHeight="1" x14ac:dyDescent="0.35">
      <c r="A302" s="80" t="s">
        <v>51</v>
      </c>
      <c r="B302" s="81">
        <v>3</v>
      </c>
      <c r="C302" s="82" t="s">
        <v>179</v>
      </c>
      <c r="D302" s="83" t="s">
        <v>664</v>
      </c>
      <c r="E302" s="171" t="s">
        <v>665</v>
      </c>
      <c r="F302" s="177" t="s">
        <v>666</v>
      </c>
      <c r="G302" s="82" t="s">
        <v>180</v>
      </c>
      <c r="H302" s="82" t="s">
        <v>180</v>
      </c>
      <c r="I302" s="82" t="s">
        <v>181</v>
      </c>
      <c r="J302" s="75">
        <v>420</v>
      </c>
      <c r="K302" s="85">
        <v>430</v>
      </c>
      <c r="L302" s="85">
        <v>50</v>
      </c>
      <c r="M302" s="85">
        <v>459</v>
      </c>
      <c r="N302" s="77">
        <v>495.22999999999996</v>
      </c>
      <c r="O302" s="86">
        <f t="shared" si="7"/>
        <v>75.229999999999961</v>
      </c>
      <c r="P302" s="82" t="s">
        <v>4278</v>
      </c>
    </row>
    <row r="303" spans="1:16" ht="32.15" customHeight="1" x14ac:dyDescent="0.35">
      <c r="A303" s="70" t="s">
        <v>51</v>
      </c>
      <c r="B303" s="71">
        <v>1</v>
      </c>
      <c r="C303" s="72" t="s">
        <v>62</v>
      </c>
      <c r="D303" s="73" t="s">
        <v>667</v>
      </c>
      <c r="E303" s="172" t="s">
        <v>668</v>
      </c>
      <c r="F303" s="175" t="s">
        <v>669</v>
      </c>
      <c r="G303" s="72" t="s">
        <v>180</v>
      </c>
      <c r="H303" s="72" t="s">
        <v>180</v>
      </c>
      <c r="I303" s="72" t="s">
        <v>181</v>
      </c>
      <c r="J303" s="75">
        <v>510</v>
      </c>
      <c r="K303" s="76">
        <v>520</v>
      </c>
      <c r="L303" s="76">
        <v>50</v>
      </c>
      <c r="M303" s="76">
        <v>485</v>
      </c>
      <c r="N303" s="77">
        <v>520.45000000000005</v>
      </c>
      <c r="O303" s="78">
        <f t="shared" si="7"/>
        <v>10.450000000000045</v>
      </c>
      <c r="P303" s="97" t="s">
        <v>4278</v>
      </c>
    </row>
    <row r="304" spans="1:16" ht="32.15" customHeight="1" x14ac:dyDescent="0.35">
      <c r="A304" s="80" t="s">
        <v>51</v>
      </c>
      <c r="B304" s="81">
        <v>3</v>
      </c>
      <c r="C304" s="82" t="s">
        <v>62</v>
      </c>
      <c r="D304" s="83" t="s">
        <v>670</v>
      </c>
      <c r="E304" s="171" t="s">
        <v>671</v>
      </c>
      <c r="F304" s="177" t="s">
        <v>672</v>
      </c>
      <c r="G304" s="82" t="s">
        <v>180</v>
      </c>
      <c r="H304" s="82" t="s">
        <v>180</v>
      </c>
      <c r="I304" s="82" t="s">
        <v>181</v>
      </c>
      <c r="J304" s="75">
        <v>540</v>
      </c>
      <c r="K304" s="85">
        <v>550</v>
      </c>
      <c r="L304" s="85">
        <v>50</v>
      </c>
      <c r="M304" s="85">
        <v>550</v>
      </c>
      <c r="N304" s="77">
        <v>583.5</v>
      </c>
      <c r="O304" s="86">
        <f t="shared" si="7"/>
        <v>43.5</v>
      </c>
      <c r="P304" s="96" t="s">
        <v>4278</v>
      </c>
    </row>
    <row r="305" spans="1:16" ht="32.15" customHeight="1" x14ac:dyDescent="0.35">
      <c r="A305" s="70" t="s">
        <v>51</v>
      </c>
      <c r="B305" s="71">
        <v>3</v>
      </c>
      <c r="C305" s="72" t="s">
        <v>62</v>
      </c>
      <c r="D305" s="73" t="s">
        <v>673</v>
      </c>
      <c r="E305" s="172" t="s">
        <v>674</v>
      </c>
      <c r="F305" s="175" t="s">
        <v>675</v>
      </c>
      <c r="G305" s="72" t="s">
        <v>180</v>
      </c>
      <c r="H305" s="72" t="s">
        <v>180</v>
      </c>
      <c r="I305" s="72" t="s">
        <v>181</v>
      </c>
      <c r="J305" s="75">
        <v>440</v>
      </c>
      <c r="K305" s="76">
        <v>450</v>
      </c>
      <c r="L305" s="76">
        <v>50</v>
      </c>
      <c r="M305" s="76">
        <v>450</v>
      </c>
      <c r="N305" s="77">
        <v>486.5</v>
      </c>
      <c r="O305" s="78">
        <f t="shared" si="7"/>
        <v>46.5</v>
      </c>
      <c r="P305" s="97" t="s">
        <v>4278</v>
      </c>
    </row>
    <row r="306" spans="1:16" ht="32.15" customHeight="1" x14ac:dyDescent="0.35">
      <c r="A306" s="80" t="s">
        <v>51</v>
      </c>
      <c r="B306" s="81">
        <v>3</v>
      </c>
      <c r="C306" s="82" t="s">
        <v>62</v>
      </c>
      <c r="D306" s="83" t="s">
        <v>676</v>
      </c>
      <c r="E306" s="171" t="s">
        <v>677</v>
      </c>
      <c r="F306" s="177" t="s">
        <v>678</v>
      </c>
      <c r="G306" s="82" t="s">
        <v>180</v>
      </c>
      <c r="H306" s="82" t="s">
        <v>180</v>
      </c>
      <c r="I306" s="82" t="s">
        <v>181</v>
      </c>
      <c r="J306" s="75">
        <v>440</v>
      </c>
      <c r="K306" s="85">
        <v>450</v>
      </c>
      <c r="L306" s="85">
        <v>50</v>
      </c>
      <c r="M306" s="85">
        <v>450</v>
      </c>
      <c r="N306" s="77">
        <v>486.5</v>
      </c>
      <c r="O306" s="86">
        <f t="shared" si="7"/>
        <v>46.5</v>
      </c>
      <c r="P306" s="96" t="s">
        <v>4278</v>
      </c>
    </row>
    <row r="307" spans="1:16" ht="32.15" customHeight="1" x14ac:dyDescent="0.35">
      <c r="A307" s="70" t="s">
        <v>51</v>
      </c>
      <c r="B307" s="71">
        <v>3</v>
      </c>
      <c r="C307" s="72" t="s">
        <v>62</v>
      </c>
      <c r="D307" s="73" t="s">
        <v>679</v>
      </c>
      <c r="E307" s="172" t="s">
        <v>680</v>
      </c>
      <c r="F307" s="175" t="s">
        <v>681</v>
      </c>
      <c r="G307" s="72" t="s">
        <v>180</v>
      </c>
      <c r="H307" s="72" t="s">
        <v>180</v>
      </c>
      <c r="I307" s="72" t="s">
        <v>181</v>
      </c>
      <c r="J307" s="75">
        <v>440</v>
      </c>
      <c r="K307" s="76">
        <v>450</v>
      </c>
      <c r="L307" s="76">
        <v>50</v>
      </c>
      <c r="M307" s="76">
        <v>450</v>
      </c>
      <c r="N307" s="77">
        <v>486.5</v>
      </c>
      <c r="O307" s="78">
        <f t="shared" si="7"/>
        <v>46.5</v>
      </c>
      <c r="P307" s="97" t="s">
        <v>4278</v>
      </c>
    </row>
    <row r="308" spans="1:16" ht="32.15" customHeight="1" x14ac:dyDescent="0.35">
      <c r="A308" s="80" t="s">
        <v>51</v>
      </c>
      <c r="B308" s="81">
        <v>3</v>
      </c>
      <c r="C308" s="82" t="s">
        <v>62</v>
      </c>
      <c r="D308" s="83" t="s">
        <v>682</v>
      </c>
      <c r="E308" s="171" t="s">
        <v>683</v>
      </c>
      <c r="F308" s="177" t="s">
        <v>684</v>
      </c>
      <c r="G308" s="82" t="s">
        <v>180</v>
      </c>
      <c r="H308" s="82" t="s">
        <v>180</v>
      </c>
      <c r="I308" s="82" t="s">
        <v>181</v>
      </c>
      <c r="J308" s="75">
        <v>525</v>
      </c>
      <c r="K308" s="85">
        <v>535</v>
      </c>
      <c r="L308" s="85">
        <v>50</v>
      </c>
      <c r="M308" s="85">
        <v>535</v>
      </c>
      <c r="N308" s="77">
        <v>568.94999999999993</v>
      </c>
      <c r="O308" s="86">
        <f t="shared" si="7"/>
        <v>43.949999999999932</v>
      </c>
      <c r="P308" s="96" t="s">
        <v>4278</v>
      </c>
    </row>
    <row r="309" spans="1:16" ht="32.15" customHeight="1" x14ac:dyDescent="0.35">
      <c r="A309" s="182" t="s">
        <v>51</v>
      </c>
      <c r="B309" s="71">
        <v>3</v>
      </c>
      <c r="C309" s="72" t="s">
        <v>62</v>
      </c>
      <c r="D309" s="73" t="s">
        <v>685</v>
      </c>
      <c r="E309" s="172" t="s">
        <v>686</v>
      </c>
      <c r="F309" s="175" t="s">
        <v>687</v>
      </c>
      <c r="G309" s="72" t="s">
        <v>180</v>
      </c>
      <c r="H309" s="72" t="s">
        <v>180</v>
      </c>
      <c r="I309" s="72" t="s">
        <v>181</v>
      </c>
      <c r="J309" s="75">
        <v>525</v>
      </c>
      <c r="K309" s="76">
        <v>535</v>
      </c>
      <c r="L309" s="76">
        <v>50</v>
      </c>
      <c r="M309" s="76">
        <v>535</v>
      </c>
      <c r="N309" s="77">
        <v>568.94999999999993</v>
      </c>
      <c r="O309" s="78">
        <f t="shared" si="7"/>
        <v>43.949999999999932</v>
      </c>
      <c r="P309" s="72" t="s">
        <v>4278</v>
      </c>
    </row>
    <row r="310" spans="1:16" ht="32.15" customHeight="1" x14ac:dyDescent="0.35">
      <c r="A310" s="80" t="s">
        <v>51</v>
      </c>
      <c r="B310" s="81">
        <v>1</v>
      </c>
      <c r="C310" s="82" t="s">
        <v>179</v>
      </c>
      <c r="D310" s="83" t="s">
        <v>688</v>
      </c>
      <c r="E310" s="171" t="s">
        <v>689</v>
      </c>
      <c r="F310" s="177" t="s">
        <v>690</v>
      </c>
      <c r="G310" s="82" t="s">
        <v>180</v>
      </c>
      <c r="H310" s="82" t="s">
        <v>180</v>
      </c>
      <c r="I310" s="82" t="s">
        <v>181</v>
      </c>
      <c r="J310" s="75">
        <v>525</v>
      </c>
      <c r="K310" s="85">
        <v>535</v>
      </c>
      <c r="L310" s="85">
        <v>50</v>
      </c>
      <c r="M310" s="85">
        <v>535</v>
      </c>
      <c r="N310" s="77">
        <v>568.94999999999993</v>
      </c>
      <c r="O310" s="86">
        <f t="shared" si="7"/>
        <v>43.949999999999932</v>
      </c>
      <c r="P310" s="82" t="s">
        <v>4278</v>
      </c>
    </row>
    <row r="311" spans="1:16" ht="32.15" customHeight="1" x14ac:dyDescent="0.35">
      <c r="A311" s="70" t="s">
        <v>51</v>
      </c>
      <c r="B311" s="71">
        <v>1</v>
      </c>
      <c r="C311" s="72" t="s">
        <v>179</v>
      </c>
      <c r="D311" s="73" t="s">
        <v>691</v>
      </c>
      <c r="E311" s="172" t="s">
        <v>692</v>
      </c>
      <c r="F311" s="175" t="s">
        <v>693</v>
      </c>
      <c r="G311" s="72" t="s">
        <v>180</v>
      </c>
      <c r="H311" s="72" t="s">
        <v>180</v>
      </c>
      <c r="I311" s="72" t="s">
        <v>181</v>
      </c>
      <c r="J311" s="75">
        <v>555</v>
      </c>
      <c r="K311" s="76">
        <v>565</v>
      </c>
      <c r="L311" s="76">
        <v>50</v>
      </c>
      <c r="M311" s="76">
        <v>565</v>
      </c>
      <c r="N311" s="77">
        <v>598.04999999999995</v>
      </c>
      <c r="O311" s="78">
        <f t="shared" si="7"/>
        <v>43.049999999999955</v>
      </c>
      <c r="P311" s="72" t="s">
        <v>4278</v>
      </c>
    </row>
    <row r="312" spans="1:16" ht="32.15" customHeight="1" x14ac:dyDescent="0.35">
      <c r="A312" s="80" t="s">
        <v>51</v>
      </c>
      <c r="B312" s="81">
        <v>1</v>
      </c>
      <c r="C312" s="82" t="s">
        <v>179</v>
      </c>
      <c r="D312" s="83" t="s">
        <v>694</v>
      </c>
      <c r="E312" s="171" t="s">
        <v>695</v>
      </c>
      <c r="F312" s="177" t="s">
        <v>696</v>
      </c>
      <c r="G312" s="82" t="s">
        <v>180</v>
      </c>
      <c r="H312" s="82" t="s">
        <v>180</v>
      </c>
      <c r="I312" s="82" t="s">
        <v>181</v>
      </c>
      <c r="J312" s="75">
        <v>555</v>
      </c>
      <c r="K312" s="85">
        <v>565</v>
      </c>
      <c r="L312" s="85">
        <v>50</v>
      </c>
      <c r="M312" s="85">
        <v>565</v>
      </c>
      <c r="N312" s="77">
        <v>598.04999999999995</v>
      </c>
      <c r="O312" s="86">
        <f t="shared" si="7"/>
        <v>43.049999999999955</v>
      </c>
      <c r="P312" s="82" t="s">
        <v>4278</v>
      </c>
    </row>
    <row r="313" spans="1:16" ht="32.15" customHeight="1" x14ac:dyDescent="0.35">
      <c r="A313" s="70" t="s">
        <v>51</v>
      </c>
      <c r="B313" s="71">
        <v>1</v>
      </c>
      <c r="C313" s="72" t="s">
        <v>179</v>
      </c>
      <c r="D313" s="73" t="s">
        <v>697</v>
      </c>
      <c r="E313" s="172" t="s">
        <v>698</v>
      </c>
      <c r="F313" s="175" t="s">
        <v>699</v>
      </c>
      <c r="G313" s="72" t="s">
        <v>180</v>
      </c>
      <c r="H313" s="72" t="s">
        <v>180</v>
      </c>
      <c r="I313" s="72" t="s">
        <v>181</v>
      </c>
      <c r="J313" s="75">
        <v>555</v>
      </c>
      <c r="K313" s="76">
        <v>565</v>
      </c>
      <c r="L313" s="76">
        <v>50</v>
      </c>
      <c r="M313" s="76">
        <v>565</v>
      </c>
      <c r="N313" s="77">
        <v>598.04999999999995</v>
      </c>
      <c r="O313" s="78">
        <f t="shared" si="7"/>
        <v>43.049999999999955</v>
      </c>
      <c r="P313" s="97" t="s">
        <v>4278</v>
      </c>
    </row>
    <row r="314" spans="1:16" ht="32.15" customHeight="1" x14ac:dyDescent="0.35">
      <c r="A314" s="80" t="s">
        <v>51</v>
      </c>
      <c r="B314" s="81">
        <v>1</v>
      </c>
      <c r="C314" s="82" t="s">
        <v>179</v>
      </c>
      <c r="D314" s="83" t="s">
        <v>700</v>
      </c>
      <c r="E314" s="166" t="s">
        <v>525</v>
      </c>
      <c r="F314" s="177" t="s">
        <v>701</v>
      </c>
      <c r="G314" s="82"/>
      <c r="H314" s="82"/>
      <c r="I314" s="82" t="s">
        <v>527</v>
      </c>
      <c r="J314" s="75">
        <v>400</v>
      </c>
      <c r="K314" s="85">
        <v>450</v>
      </c>
      <c r="L314" s="85"/>
      <c r="M314" s="85">
        <v>450</v>
      </c>
      <c r="N314" s="77">
        <v>436.5</v>
      </c>
      <c r="O314" s="86">
        <f t="shared" si="7"/>
        <v>36.5</v>
      </c>
      <c r="P314" s="96" t="s">
        <v>4278</v>
      </c>
    </row>
    <row r="315" spans="1:16" ht="32.15" customHeight="1" x14ac:dyDescent="0.35">
      <c r="A315" s="70" t="s">
        <v>51</v>
      </c>
      <c r="B315" s="71">
        <v>1</v>
      </c>
      <c r="C315" s="72" t="s">
        <v>179</v>
      </c>
      <c r="D315" s="73" t="s">
        <v>200</v>
      </c>
      <c r="E315" s="72" t="s">
        <v>844</v>
      </c>
      <c r="F315" s="72" t="s">
        <v>200</v>
      </c>
      <c r="G315" s="72" t="s">
        <v>180</v>
      </c>
      <c r="H315" s="72" t="s">
        <v>180</v>
      </c>
      <c r="I315" s="104" t="s">
        <v>72</v>
      </c>
      <c r="J315" s="75">
        <v>212.66</v>
      </c>
      <c r="K315" s="183">
        <v>220.65601600000002</v>
      </c>
      <c r="L315" s="183"/>
      <c r="M315" s="183">
        <v>220.66</v>
      </c>
      <c r="N315" s="77">
        <v>214.0402</v>
      </c>
      <c r="O315" s="78">
        <f t="shared" si="7"/>
        <v>1.3802000000000021</v>
      </c>
      <c r="P315" s="97" t="s">
        <v>4278</v>
      </c>
    </row>
    <row r="316" spans="1:16" ht="32.15" customHeight="1" x14ac:dyDescent="0.35">
      <c r="A316" s="80" t="s">
        <v>51</v>
      </c>
      <c r="B316" s="81">
        <v>1</v>
      </c>
      <c r="C316" s="82" t="s">
        <v>179</v>
      </c>
      <c r="D316" s="83" t="s">
        <v>201</v>
      </c>
      <c r="E316" s="82" t="s">
        <v>845</v>
      </c>
      <c r="F316" s="82" t="s">
        <v>201</v>
      </c>
      <c r="G316" s="82" t="s">
        <v>180</v>
      </c>
      <c r="H316" s="82" t="s">
        <v>180</v>
      </c>
      <c r="I316" s="105" t="s">
        <v>72</v>
      </c>
      <c r="J316" s="75">
        <v>414.54</v>
      </c>
      <c r="K316" s="184">
        <v>430.12670400000007</v>
      </c>
      <c r="L316" s="184"/>
      <c r="M316" s="184">
        <v>430.13</v>
      </c>
      <c r="N316" s="77">
        <v>417.22609999999997</v>
      </c>
      <c r="O316" s="86">
        <f t="shared" si="7"/>
        <v>2.6860999999999535</v>
      </c>
      <c r="P316" s="96" t="s">
        <v>4278</v>
      </c>
    </row>
    <row r="317" spans="1:16" ht="32.15" customHeight="1" x14ac:dyDescent="0.35">
      <c r="A317" s="70" t="s">
        <v>51</v>
      </c>
      <c r="B317" s="71">
        <v>1</v>
      </c>
      <c r="C317" s="72" t="s">
        <v>179</v>
      </c>
      <c r="D317" s="73" t="s">
        <v>1658</v>
      </c>
      <c r="E317" s="185" t="s">
        <v>1659</v>
      </c>
      <c r="F317" s="186" t="s">
        <v>1660</v>
      </c>
      <c r="G317" s="72" t="s">
        <v>180</v>
      </c>
      <c r="H317" s="72" t="s">
        <v>180</v>
      </c>
      <c r="I317" s="72" t="s">
        <v>181</v>
      </c>
      <c r="J317" s="75">
        <v>1396.2</v>
      </c>
      <c r="K317" s="183">
        <v>1409</v>
      </c>
      <c r="L317" s="183">
        <v>50</v>
      </c>
      <c r="M317" s="183">
        <v>1484</v>
      </c>
      <c r="N317" s="77">
        <v>1489.48</v>
      </c>
      <c r="O317" s="78">
        <f t="shared" si="7"/>
        <v>93.279999999999973</v>
      </c>
      <c r="P317" s="97" t="s">
        <v>4278</v>
      </c>
    </row>
    <row r="318" spans="1:16" ht="32.15" customHeight="1" x14ac:dyDescent="0.35">
      <c r="A318" s="80" t="s">
        <v>51</v>
      </c>
      <c r="B318" s="81">
        <v>1</v>
      </c>
      <c r="C318" s="82" t="s">
        <v>179</v>
      </c>
      <c r="D318" s="83" t="s">
        <v>1661</v>
      </c>
      <c r="E318" s="187" t="s">
        <v>1662</v>
      </c>
      <c r="F318" s="188" t="s">
        <v>1663</v>
      </c>
      <c r="G318" s="82" t="s">
        <v>180</v>
      </c>
      <c r="H318" s="82" t="s">
        <v>180</v>
      </c>
      <c r="I318" s="82" t="s">
        <v>181</v>
      </c>
      <c r="J318" s="75">
        <v>1603.22</v>
      </c>
      <c r="K318" s="184">
        <v>1609</v>
      </c>
      <c r="L318" s="184">
        <v>50</v>
      </c>
      <c r="M318" s="184">
        <v>1704</v>
      </c>
      <c r="N318" s="77">
        <v>1702.8799999999999</v>
      </c>
      <c r="O318" s="86">
        <f t="shared" si="7"/>
        <v>99.659999999999854</v>
      </c>
      <c r="P318" s="96" t="s">
        <v>4278</v>
      </c>
    </row>
    <row r="319" spans="1:16" ht="32.15" customHeight="1" x14ac:dyDescent="0.35">
      <c r="A319" s="70" t="s">
        <v>51</v>
      </c>
      <c r="B319" s="71">
        <v>1</v>
      </c>
      <c r="C319" s="72" t="s">
        <v>179</v>
      </c>
      <c r="D319" s="73" t="s">
        <v>1664</v>
      </c>
      <c r="E319" s="185" t="s">
        <v>1665</v>
      </c>
      <c r="F319" s="186" t="s">
        <v>1666</v>
      </c>
      <c r="G319" s="72" t="s">
        <v>180</v>
      </c>
      <c r="H319" s="72" t="s">
        <v>180</v>
      </c>
      <c r="I319" s="72" t="s">
        <v>181</v>
      </c>
      <c r="J319" s="75">
        <v>1416.92</v>
      </c>
      <c r="K319" s="183">
        <v>1429</v>
      </c>
      <c r="L319" s="183">
        <v>50</v>
      </c>
      <c r="M319" s="183">
        <v>1506</v>
      </c>
      <c r="N319" s="77">
        <v>1510.82</v>
      </c>
      <c r="O319" s="78">
        <f t="shared" si="7"/>
        <v>93.899999999999864</v>
      </c>
      <c r="P319" s="97" t="s">
        <v>4278</v>
      </c>
    </row>
    <row r="320" spans="1:16" ht="32.15" customHeight="1" x14ac:dyDescent="0.35">
      <c r="A320" s="80" t="s">
        <v>51</v>
      </c>
      <c r="B320" s="81">
        <v>1</v>
      </c>
      <c r="C320" s="82" t="s">
        <v>179</v>
      </c>
      <c r="D320" s="83" t="s">
        <v>1667</v>
      </c>
      <c r="E320" s="187" t="s">
        <v>1668</v>
      </c>
      <c r="F320" s="82" t="s">
        <v>1669</v>
      </c>
      <c r="G320" s="82" t="s">
        <v>180</v>
      </c>
      <c r="H320" s="82" t="s">
        <v>180</v>
      </c>
      <c r="I320" s="82" t="s">
        <v>181</v>
      </c>
      <c r="J320" s="75">
        <v>1530.77</v>
      </c>
      <c r="K320" s="184">
        <v>1539</v>
      </c>
      <c r="L320" s="184">
        <v>50</v>
      </c>
      <c r="M320" s="184">
        <v>1627</v>
      </c>
      <c r="N320" s="77">
        <v>1628.19</v>
      </c>
      <c r="O320" s="86">
        <f t="shared" si="7"/>
        <v>97.420000000000073</v>
      </c>
      <c r="P320" s="96" t="s">
        <v>4278</v>
      </c>
    </row>
    <row r="321" spans="1:16" ht="32.15" customHeight="1" x14ac:dyDescent="0.35">
      <c r="A321" s="70" t="s">
        <v>51</v>
      </c>
      <c r="B321" s="71">
        <v>1</v>
      </c>
      <c r="C321" s="72" t="s">
        <v>179</v>
      </c>
      <c r="D321" s="73" t="s">
        <v>1670</v>
      </c>
      <c r="E321" s="185" t="s">
        <v>1671</v>
      </c>
      <c r="F321" s="189" t="s">
        <v>1672</v>
      </c>
      <c r="G321" s="72" t="s">
        <v>180</v>
      </c>
      <c r="H321" s="72" t="s">
        <v>180</v>
      </c>
      <c r="I321" s="72" t="s">
        <v>181</v>
      </c>
      <c r="J321" s="75">
        <v>1551.47</v>
      </c>
      <c r="K321" s="183">
        <v>1559</v>
      </c>
      <c r="L321" s="183">
        <v>50</v>
      </c>
      <c r="M321" s="183">
        <v>1649</v>
      </c>
      <c r="N321" s="77">
        <v>1649.53</v>
      </c>
      <c r="O321" s="78">
        <f t="shared" si="7"/>
        <v>98.059999999999945</v>
      </c>
      <c r="P321" s="97" t="s">
        <v>4278</v>
      </c>
    </row>
    <row r="322" spans="1:16" ht="48.75" customHeight="1" x14ac:dyDescent="0.35">
      <c r="A322" s="61"/>
      <c r="B322" s="81"/>
      <c r="C322" s="63" t="s">
        <v>705</v>
      </c>
      <c r="D322" s="91"/>
      <c r="E322" s="187"/>
      <c r="F322" s="190"/>
      <c r="G322" s="91"/>
      <c r="H322" s="91"/>
      <c r="I322" s="91"/>
      <c r="J322" s="152"/>
      <c r="K322" s="191"/>
      <c r="L322" s="184"/>
      <c r="M322" s="184"/>
      <c r="N322" s="77"/>
      <c r="O322" s="86"/>
      <c r="P322" s="149"/>
    </row>
    <row r="323" spans="1:16" ht="32.15" customHeight="1" x14ac:dyDescent="0.35">
      <c r="A323" s="70" t="s">
        <v>51</v>
      </c>
      <c r="B323" s="71">
        <v>1</v>
      </c>
      <c r="C323" s="72" t="s">
        <v>179</v>
      </c>
      <c r="D323" s="128" t="s">
        <v>702</v>
      </c>
      <c r="E323" s="192" t="s">
        <v>846</v>
      </c>
      <c r="F323" s="193" t="s">
        <v>703</v>
      </c>
      <c r="G323" s="194" t="s">
        <v>704</v>
      </c>
      <c r="H323" s="72" t="s">
        <v>705</v>
      </c>
      <c r="I323" s="194" t="s">
        <v>706</v>
      </c>
      <c r="J323" s="75">
        <v>2037.8</v>
      </c>
      <c r="K323" s="183">
        <v>2567.9500000000003</v>
      </c>
      <c r="L323" s="195"/>
      <c r="M323" s="76">
        <v>2850</v>
      </c>
      <c r="N323" s="77">
        <v>2764.5</v>
      </c>
      <c r="O323" s="78">
        <f t="shared" si="7"/>
        <v>726.7</v>
      </c>
      <c r="P323" s="72" t="s">
        <v>4278</v>
      </c>
    </row>
    <row r="324" spans="1:16" ht="32.15" customHeight="1" x14ac:dyDescent="0.35">
      <c r="A324" s="80" t="s">
        <v>51</v>
      </c>
      <c r="B324" s="81">
        <v>3</v>
      </c>
      <c r="C324" s="82" t="s">
        <v>50</v>
      </c>
      <c r="D324" s="106" t="s">
        <v>707</v>
      </c>
      <c r="E324" s="196" t="s">
        <v>847</v>
      </c>
      <c r="F324" s="197" t="s">
        <v>708</v>
      </c>
      <c r="G324" s="198" t="s">
        <v>704</v>
      </c>
      <c r="H324" s="82" t="s">
        <v>705</v>
      </c>
      <c r="I324" s="198" t="s">
        <v>706</v>
      </c>
      <c r="J324" s="75">
        <v>2037.8</v>
      </c>
      <c r="K324" s="184">
        <v>2567.9500000000003</v>
      </c>
      <c r="L324" s="199">
        <v>50</v>
      </c>
      <c r="M324" s="85">
        <v>2850</v>
      </c>
      <c r="N324" s="77">
        <v>2814.5</v>
      </c>
      <c r="O324" s="86">
        <f t="shared" si="7"/>
        <v>776.7</v>
      </c>
      <c r="P324" s="96" t="s">
        <v>4278</v>
      </c>
    </row>
    <row r="325" spans="1:16" ht="32.15" customHeight="1" x14ac:dyDescent="0.35">
      <c r="A325" s="70" t="s">
        <v>51</v>
      </c>
      <c r="B325" s="71">
        <v>3</v>
      </c>
      <c r="C325" s="72" t="s">
        <v>199</v>
      </c>
      <c r="D325" s="128" t="s">
        <v>709</v>
      </c>
      <c r="E325" s="200" t="s">
        <v>848</v>
      </c>
      <c r="F325" s="193" t="s">
        <v>710</v>
      </c>
      <c r="G325" s="194" t="s">
        <v>704</v>
      </c>
      <c r="H325" s="72" t="s">
        <v>705</v>
      </c>
      <c r="I325" s="194" t="s">
        <v>706</v>
      </c>
      <c r="J325" s="75">
        <v>1428.0929999999998</v>
      </c>
      <c r="K325" s="183">
        <v>1800</v>
      </c>
      <c r="L325" s="195">
        <v>50</v>
      </c>
      <c r="M325" s="76">
        <v>2200</v>
      </c>
      <c r="N325" s="77">
        <v>2184</v>
      </c>
      <c r="O325" s="78">
        <f t="shared" si="7"/>
        <v>755.90700000000015</v>
      </c>
      <c r="P325" s="97" t="s">
        <v>4278</v>
      </c>
    </row>
    <row r="326" spans="1:16" ht="32.15" customHeight="1" x14ac:dyDescent="0.35">
      <c r="A326" s="80" t="s">
        <v>51</v>
      </c>
      <c r="B326" s="81">
        <v>3</v>
      </c>
      <c r="C326" s="82" t="s">
        <v>199</v>
      </c>
      <c r="D326" s="106" t="s">
        <v>711</v>
      </c>
      <c r="E326" s="196" t="s">
        <v>849</v>
      </c>
      <c r="F326" s="197" t="s">
        <v>712</v>
      </c>
      <c r="G326" s="198" t="s">
        <v>704</v>
      </c>
      <c r="H326" s="82" t="s">
        <v>705</v>
      </c>
      <c r="I326" s="198" t="s">
        <v>706</v>
      </c>
      <c r="J326" s="75">
        <v>339.25</v>
      </c>
      <c r="K326" s="184">
        <v>425</v>
      </c>
      <c r="L326" s="199">
        <v>50</v>
      </c>
      <c r="M326" s="85">
        <v>486</v>
      </c>
      <c r="N326" s="77">
        <v>521.41999999999996</v>
      </c>
      <c r="O326" s="86">
        <f t="shared" si="7"/>
        <v>182.16999999999996</v>
      </c>
      <c r="P326" s="96" t="s">
        <v>4278</v>
      </c>
    </row>
    <row r="327" spans="1:16" ht="32.15" customHeight="1" x14ac:dyDescent="0.35">
      <c r="A327" s="70" t="s">
        <v>51</v>
      </c>
      <c r="B327" s="71">
        <v>3</v>
      </c>
      <c r="C327" s="72" t="s">
        <v>179</v>
      </c>
      <c r="D327" s="128" t="s">
        <v>713</v>
      </c>
      <c r="E327" s="200" t="s">
        <v>850</v>
      </c>
      <c r="F327" s="193" t="s">
        <v>714</v>
      </c>
      <c r="G327" s="194" t="s">
        <v>704</v>
      </c>
      <c r="H327" s="72" t="s">
        <v>705</v>
      </c>
      <c r="I327" s="194" t="s">
        <v>706</v>
      </c>
      <c r="J327" s="75">
        <v>155.25</v>
      </c>
      <c r="K327" s="183">
        <v>195</v>
      </c>
      <c r="L327" s="195">
        <v>50</v>
      </c>
      <c r="M327" s="76">
        <v>224</v>
      </c>
      <c r="N327" s="77">
        <v>267.27999999999997</v>
      </c>
      <c r="O327" s="78">
        <f t="shared" si="7"/>
        <v>112.02999999999997</v>
      </c>
      <c r="P327" s="97" t="s">
        <v>4278</v>
      </c>
    </row>
    <row r="328" spans="1:16" ht="32.15" customHeight="1" x14ac:dyDescent="0.35">
      <c r="A328" s="80" t="s">
        <v>51</v>
      </c>
      <c r="B328" s="81">
        <v>3</v>
      </c>
      <c r="C328" s="82" t="s">
        <v>179</v>
      </c>
      <c r="D328" s="106" t="s">
        <v>715</v>
      </c>
      <c r="E328" s="196" t="s">
        <v>851</v>
      </c>
      <c r="F328" s="197" t="s">
        <v>716</v>
      </c>
      <c r="G328" s="198" t="s">
        <v>704</v>
      </c>
      <c r="H328" s="82" t="s">
        <v>705</v>
      </c>
      <c r="I328" s="198" t="s">
        <v>706</v>
      </c>
      <c r="J328" s="75">
        <v>154.1</v>
      </c>
      <c r="K328" s="184">
        <v>192.5</v>
      </c>
      <c r="L328" s="199">
        <v>50</v>
      </c>
      <c r="M328" s="85">
        <v>222</v>
      </c>
      <c r="N328" s="77">
        <v>265.34000000000003</v>
      </c>
      <c r="O328" s="86">
        <f t="shared" si="7"/>
        <v>111.24000000000004</v>
      </c>
      <c r="P328" s="96" t="s">
        <v>4278</v>
      </c>
    </row>
    <row r="329" spans="1:16" ht="32.15" customHeight="1" x14ac:dyDescent="0.35">
      <c r="A329" s="70" t="s">
        <v>51</v>
      </c>
      <c r="B329" s="71">
        <v>3</v>
      </c>
      <c r="C329" s="72" t="s">
        <v>179</v>
      </c>
      <c r="D329" s="128" t="s">
        <v>717</v>
      </c>
      <c r="E329" s="200" t="s">
        <v>852</v>
      </c>
      <c r="F329" s="193" t="s">
        <v>718</v>
      </c>
      <c r="G329" s="194" t="s">
        <v>704</v>
      </c>
      <c r="H329" s="72" t="s">
        <v>705</v>
      </c>
      <c r="I329" s="194" t="s">
        <v>706</v>
      </c>
      <c r="J329" s="75">
        <v>114.99999999999999</v>
      </c>
      <c r="K329" s="183">
        <v>145</v>
      </c>
      <c r="L329" s="195">
        <v>50</v>
      </c>
      <c r="M329" s="76">
        <v>189</v>
      </c>
      <c r="N329" s="77">
        <v>233.32999999999998</v>
      </c>
      <c r="O329" s="78">
        <f t="shared" si="7"/>
        <v>118.33</v>
      </c>
      <c r="P329" s="97" t="s">
        <v>4278</v>
      </c>
    </row>
    <row r="330" spans="1:16" ht="32.15" customHeight="1" x14ac:dyDescent="0.35">
      <c r="A330" s="80" t="s">
        <v>51</v>
      </c>
      <c r="B330" s="81">
        <v>3</v>
      </c>
      <c r="C330" s="82" t="s">
        <v>179</v>
      </c>
      <c r="D330" s="106" t="s">
        <v>719</v>
      </c>
      <c r="E330" s="196" t="s">
        <v>853</v>
      </c>
      <c r="F330" s="197" t="s">
        <v>720</v>
      </c>
      <c r="G330" s="198" t="s">
        <v>704</v>
      </c>
      <c r="H330" s="82" t="s">
        <v>705</v>
      </c>
      <c r="I330" s="198" t="s">
        <v>706</v>
      </c>
      <c r="J330" s="75">
        <v>436.99999999999994</v>
      </c>
      <c r="K330" s="184">
        <v>550</v>
      </c>
      <c r="L330" s="199">
        <v>100</v>
      </c>
      <c r="M330" s="85">
        <v>650</v>
      </c>
      <c r="N330" s="77">
        <v>730.5</v>
      </c>
      <c r="O330" s="86">
        <f t="shared" si="7"/>
        <v>293.50000000000006</v>
      </c>
      <c r="P330" s="96" t="s">
        <v>4278</v>
      </c>
    </row>
    <row r="331" spans="1:16" ht="32.15" customHeight="1" x14ac:dyDescent="0.35">
      <c r="A331" s="70" t="s">
        <v>51</v>
      </c>
      <c r="B331" s="71">
        <v>3</v>
      </c>
      <c r="C331" s="72" t="s">
        <v>179</v>
      </c>
      <c r="D331" s="128" t="s">
        <v>721</v>
      </c>
      <c r="E331" s="201" t="s">
        <v>722</v>
      </c>
      <c r="F331" s="193" t="s">
        <v>723</v>
      </c>
      <c r="G331" s="194" t="s">
        <v>704</v>
      </c>
      <c r="H331" s="72" t="s">
        <v>705</v>
      </c>
      <c r="I331" s="194" t="s">
        <v>706</v>
      </c>
      <c r="J331" s="75">
        <v>155.25</v>
      </c>
      <c r="K331" s="183">
        <v>195</v>
      </c>
      <c r="L331" s="195">
        <v>100</v>
      </c>
      <c r="M331" s="76">
        <v>235</v>
      </c>
      <c r="N331" s="77">
        <v>327.95</v>
      </c>
      <c r="O331" s="78">
        <f t="shared" si="7"/>
        <v>172.7</v>
      </c>
      <c r="P331" s="97" t="s">
        <v>4278</v>
      </c>
    </row>
    <row r="332" spans="1:16" ht="32.15" customHeight="1" x14ac:dyDescent="0.35">
      <c r="A332" s="80" t="s">
        <v>51</v>
      </c>
      <c r="B332" s="91">
        <v>3</v>
      </c>
      <c r="C332" s="202" t="s">
        <v>52</v>
      </c>
      <c r="D332" s="106" t="s">
        <v>724</v>
      </c>
      <c r="E332" s="203" t="s">
        <v>725</v>
      </c>
      <c r="F332" s="197" t="s">
        <v>726</v>
      </c>
      <c r="G332" s="198" t="s">
        <v>704</v>
      </c>
      <c r="H332" s="82" t="s">
        <v>705</v>
      </c>
      <c r="I332" s="198" t="s">
        <v>706</v>
      </c>
      <c r="J332" s="75">
        <v>178.25</v>
      </c>
      <c r="K332" s="184">
        <v>225</v>
      </c>
      <c r="L332" s="199">
        <v>100</v>
      </c>
      <c r="M332" s="85">
        <v>245</v>
      </c>
      <c r="N332" s="77">
        <v>337.65</v>
      </c>
      <c r="O332" s="86">
        <f t="shared" ref="O332:O395" si="8">N332-J332</f>
        <v>159.39999999999998</v>
      </c>
      <c r="P332" s="96" t="s">
        <v>4278</v>
      </c>
    </row>
    <row r="333" spans="1:16" ht="32.15" customHeight="1" x14ac:dyDescent="0.35">
      <c r="A333" s="70" t="s">
        <v>51</v>
      </c>
      <c r="B333" s="90">
        <v>3</v>
      </c>
      <c r="C333" s="204" t="s">
        <v>52</v>
      </c>
      <c r="D333" s="128" t="s">
        <v>727</v>
      </c>
      <c r="E333" s="201" t="s">
        <v>728</v>
      </c>
      <c r="F333" s="193" t="s">
        <v>729</v>
      </c>
      <c r="G333" s="194" t="s">
        <v>704</v>
      </c>
      <c r="H333" s="72" t="s">
        <v>705</v>
      </c>
      <c r="I333" s="194" t="s">
        <v>706</v>
      </c>
      <c r="J333" s="75">
        <v>46</v>
      </c>
      <c r="K333" s="183">
        <v>57.75</v>
      </c>
      <c r="L333" s="195">
        <v>5</v>
      </c>
      <c r="M333" s="76">
        <v>59</v>
      </c>
      <c r="N333" s="77">
        <v>62.23</v>
      </c>
      <c r="O333" s="78">
        <f t="shared" si="8"/>
        <v>16.229999999999997</v>
      </c>
      <c r="P333" s="97" t="s">
        <v>4278</v>
      </c>
    </row>
    <row r="334" spans="1:16" ht="32.15" customHeight="1" x14ac:dyDescent="0.35">
      <c r="A334" s="80" t="s">
        <v>51</v>
      </c>
      <c r="B334" s="91">
        <v>3</v>
      </c>
      <c r="C334" s="202" t="s">
        <v>179</v>
      </c>
      <c r="D334" s="106" t="s">
        <v>730</v>
      </c>
      <c r="E334" s="203" t="s">
        <v>731</v>
      </c>
      <c r="F334" s="197" t="s">
        <v>732</v>
      </c>
      <c r="G334" s="198" t="s">
        <v>704</v>
      </c>
      <c r="H334" s="82" t="s">
        <v>705</v>
      </c>
      <c r="I334" s="198" t="s">
        <v>706</v>
      </c>
      <c r="J334" s="75">
        <v>92</v>
      </c>
      <c r="K334" s="184">
        <v>115.5</v>
      </c>
      <c r="L334" s="199">
        <v>10</v>
      </c>
      <c r="M334" s="85">
        <v>132</v>
      </c>
      <c r="N334" s="77">
        <v>138.04</v>
      </c>
      <c r="O334" s="86">
        <f t="shared" si="8"/>
        <v>46.039999999999992</v>
      </c>
      <c r="P334" s="96" t="s">
        <v>4278</v>
      </c>
    </row>
    <row r="335" spans="1:16" ht="32.15" customHeight="1" x14ac:dyDescent="0.35">
      <c r="A335" s="70" t="s">
        <v>51</v>
      </c>
      <c r="B335" s="90">
        <v>3</v>
      </c>
      <c r="C335" s="204" t="s">
        <v>62</v>
      </c>
      <c r="D335" s="128" t="s">
        <v>199</v>
      </c>
      <c r="E335" s="201" t="s">
        <v>4385</v>
      </c>
      <c r="F335" s="193" t="s">
        <v>199</v>
      </c>
      <c r="G335" s="194" t="s">
        <v>704</v>
      </c>
      <c r="H335" s="72" t="s">
        <v>705</v>
      </c>
      <c r="I335" s="72" t="s">
        <v>72</v>
      </c>
      <c r="J335" s="75" t="s">
        <v>4386</v>
      </c>
      <c r="K335" s="183"/>
      <c r="L335" s="195"/>
      <c r="M335" s="76"/>
      <c r="N335" s="77">
        <v>0</v>
      </c>
      <c r="O335" s="78"/>
      <c r="P335" s="97"/>
    </row>
    <row r="336" spans="1:16" ht="32.15" customHeight="1" x14ac:dyDescent="0.35">
      <c r="A336" s="80" t="s">
        <v>51</v>
      </c>
      <c r="B336" s="91">
        <v>3</v>
      </c>
      <c r="C336" s="202" t="s">
        <v>62</v>
      </c>
      <c r="D336" s="84" t="s">
        <v>733</v>
      </c>
      <c r="E336" s="203" t="s">
        <v>734</v>
      </c>
      <c r="F336" s="197" t="s">
        <v>735</v>
      </c>
      <c r="G336" s="205" t="s">
        <v>704</v>
      </c>
      <c r="H336" s="82" t="s">
        <v>705</v>
      </c>
      <c r="I336" s="206" t="s">
        <v>736</v>
      </c>
      <c r="J336" s="75">
        <v>2875</v>
      </c>
      <c r="K336" s="184">
        <v>3349.5</v>
      </c>
      <c r="L336" s="199">
        <v>100</v>
      </c>
      <c r="M336" s="85">
        <v>3675</v>
      </c>
      <c r="N336" s="77">
        <v>3664.75</v>
      </c>
      <c r="O336" s="86">
        <f t="shared" si="8"/>
        <v>789.75</v>
      </c>
      <c r="P336" s="96" t="s">
        <v>4278</v>
      </c>
    </row>
    <row r="337" spans="1:16" ht="32.15" customHeight="1" x14ac:dyDescent="0.35">
      <c r="A337" s="70" t="s">
        <v>51</v>
      </c>
      <c r="B337" s="90">
        <v>3</v>
      </c>
      <c r="C337" s="204" t="s">
        <v>62</v>
      </c>
      <c r="D337" s="74" t="s">
        <v>737</v>
      </c>
      <c r="E337" s="201" t="s">
        <v>738</v>
      </c>
      <c r="F337" s="193" t="s">
        <v>739</v>
      </c>
      <c r="G337" s="207" t="s">
        <v>704</v>
      </c>
      <c r="H337" s="72" t="s">
        <v>705</v>
      </c>
      <c r="I337" s="208" t="s">
        <v>740</v>
      </c>
      <c r="J337" s="75">
        <v>515.19999999999993</v>
      </c>
      <c r="K337" s="183">
        <v>650</v>
      </c>
      <c r="L337" s="195">
        <v>20</v>
      </c>
      <c r="M337" s="76">
        <v>723</v>
      </c>
      <c r="N337" s="77">
        <v>721.31</v>
      </c>
      <c r="O337" s="78">
        <f t="shared" si="8"/>
        <v>206.11</v>
      </c>
      <c r="P337" s="97" t="s">
        <v>4278</v>
      </c>
    </row>
    <row r="338" spans="1:16" ht="32.15" customHeight="1" x14ac:dyDescent="0.35">
      <c r="A338" s="80" t="s">
        <v>51</v>
      </c>
      <c r="B338" s="91">
        <v>3</v>
      </c>
      <c r="C338" s="202" t="s">
        <v>62</v>
      </c>
      <c r="D338" s="84" t="s">
        <v>741</v>
      </c>
      <c r="E338" s="203" t="s">
        <v>742</v>
      </c>
      <c r="F338" s="197" t="s">
        <v>743</v>
      </c>
      <c r="G338" s="205" t="s">
        <v>704</v>
      </c>
      <c r="H338" s="82" t="s">
        <v>705</v>
      </c>
      <c r="I338" s="206" t="s">
        <v>744</v>
      </c>
      <c r="J338" s="75">
        <v>62.099999999999994</v>
      </c>
      <c r="K338" s="184">
        <v>77</v>
      </c>
      <c r="L338" s="199">
        <v>15</v>
      </c>
      <c r="M338" s="85">
        <v>92</v>
      </c>
      <c r="N338" s="77">
        <v>104.24</v>
      </c>
      <c r="O338" s="86">
        <f t="shared" si="8"/>
        <v>42.14</v>
      </c>
      <c r="P338" s="96" t="s">
        <v>4278</v>
      </c>
    </row>
    <row r="339" spans="1:16" ht="32.15" customHeight="1" x14ac:dyDescent="0.35">
      <c r="A339" s="70" t="s">
        <v>51</v>
      </c>
      <c r="B339" s="90">
        <v>3</v>
      </c>
      <c r="C339" s="204" t="s">
        <v>62</v>
      </c>
      <c r="D339" s="128" t="s">
        <v>745</v>
      </c>
      <c r="E339" s="201" t="s">
        <v>746</v>
      </c>
      <c r="F339" s="193" t="s">
        <v>747</v>
      </c>
      <c r="G339" s="207" t="s">
        <v>704</v>
      </c>
      <c r="H339" s="72" t="s">
        <v>705</v>
      </c>
      <c r="I339" s="208" t="s">
        <v>748</v>
      </c>
      <c r="J339" s="75">
        <v>62.099999999999994</v>
      </c>
      <c r="K339" s="183">
        <v>77</v>
      </c>
      <c r="L339" s="195">
        <v>15</v>
      </c>
      <c r="M339" s="76">
        <v>92</v>
      </c>
      <c r="N339" s="77">
        <v>104.24</v>
      </c>
      <c r="O339" s="78">
        <f t="shared" si="8"/>
        <v>42.14</v>
      </c>
      <c r="P339" s="97" t="s">
        <v>4278</v>
      </c>
    </row>
    <row r="340" spans="1:16" ht="32.15" customHeight="1" x14ac:dyDescent="0.35">
      <c r="A340" s="80" t="s">
        <v>51</v>
      </c>
      <c r="B340" s="91">
        <v>3</v>
      </c>
      <c r="C340" s="202" t="s">
        <v>62</v>
      </c>
      <c r="D340" s="84" t="s">
        <v>749</v>
      </c>
      <c r="E340" s="203" t="s">
        <v>750</v>
      </c>
      <c r="F340" s="197" t="s">
        <v>751</v>
      </c>
      <c r="G340" s="205" t="s">
        <v>704</v>
      </c>
      <c r="H340" s="82" t="s">
        <v>705</v>
      </c>
      <c r="I340" s="206" t="s">
        <v>752</v>
      </c>
      <c r="J340" s="75">
        <v>25.299999999999997</v>
      </c>
      <c r="K340" s="184">
        <v>30.8</v>
      </c>
      <c r="L340" s="199">
        <v>5</v>
      </c>
      <c r="M340" s="85">
        <v>50</v>
      </c>
      <c r="N340" s="77">
        <v>53.5</v>
      </c>
      <c r="O340" s="86">
        <f t="shared" si="8"/>
        <v>28.200000000000003</v>
      </c>
      <c r="P340" s="96" t="s">
        <v>4278</v>
      </c>
    </row>
    <row r="341" spans="1:16" ht="32.15" customHeight="1" x14ac:dyDescent="0.35">
      <c r="A341" s="70" t="s">
        <v>51</v>
      </c>
      <c r="B341" s="90">
        <v>3</v>
      </c>
      <c r="C341" s="204" t="s">
        <v>62</v>
      </c>
      <c r="D341" s="74" t="s">
        <v>199</v>
      </c>
      <c r="E341" s="201" t="s">
        <v>4387</v>
      </c>
      <c r="F341" s="193"/>
      <c r="G341" s="207" t="s">
        <v>704</v>
      </c>
      <c r="H341" s="72" t="s">
        <v>705</v>
      </c>
      <c r="I341" s="72" t="s">
        <v>72</v>
      </c>
      <c r="J341" s="75" t="s">
        <v>4388</v>
      </c>
      <c r="K341" s="183" t="s">
        <v>4389</v>
      </c>
      <c r="L341" s="76"/>
      <c r="M341" s="76"/>
      <c r="N341" s="77" t="s">
        <v>4389</v>
      </c>
      <c r="O341" s="78"/>
      <c r="P341" s="97"/>
    </row>
    <row r="342" spans="1:16" ht="32.15" customHeight="1" x14ac:dyDescent="0.35">
      <c r="A342" s="80" t="s">
        <v>51</v>
      </c>
      <c r="B342" s="91">
        <v>3</v>
      </c>
      <c r="C342" s="202" t="s">
        <v>62</v>
      </c>
      <c r="D342" s="84" t="s">
        <v>753</v>
      </c>
      <c r="E342" s="209" t="s">
        <v>754</v>
      </c>
      <c r="F342" s="197" t="s">
        <v>755</v>
      </c>
      <c r="G342" s="205" t="s">
        <v>704</v>
      </c>
      <c r="H342" s="82" t="s">
        <v>705</v>
      </c>
      <c r="I342" s="206" t="s">
        <v>756</v>
      </c>
      <c r="J342" s="75">
        <v>27700</v>
      </c>
      <c r="K342" s="184">
        <v>27700</v>
      </c>
      <c r="L342" s="199">
        <v>375</v>
      </c>
      <c r="M342" s="85">
        <v>29500</v>
      </c>
      <c r="N342" s="77">
        <v>28990</v>
      </c>
      <c r="O342" s="86">
        <f t="shared" si="8"/>
        <v>1290</v>
      </c>
      <c r="P342" s="96" t="s">
        <v>4278</v>
      </c>
    </row>
    <row r="343" spans="1:16" ht="32.15" customHeight="1" x14ac:dyDescent="0.35">
      <c r="A343" s="70" t="s">
        <v>51</v>
      </c>
      <c r="B343" s="90">
        <v>3</v>
      </c>
      <c r="C343" s="204" t="s">
        <v>62</v>
      </c>
      <c r="D343" s="74" t="s">
        <v>757</v>
      </c>
      <c r="E343" s="210" t="s">
        <v>758</v>
      </c>
      <c r="F343" s="193" t="s">
        <v>759</v>
      </c>
      <c r="G343" s="207" t="s">
        <v>704</v>
      </c>
      <c r="H343" s="72" t="s">
        <v>705</v>
      </c>
      <c r="I343" s="208" t="s">
        <v>756</v>
      </c>
      <c r="J343" s="75">
        <v>43900</v>
      </c>
      <c r="K343" s="183">
        <v>43900</v>
      </c>
      <c r="L343" s="195">
        <v>475</v>
      </c>
      <c r="M343" s="76">
        <v>46753</v>
      </c>
      <c r="N343" s="77">
        <v>45825.409999999996</v>
      </c>
      <c r="O343" s="78">
        <f t="shared" si="8"/>
        <v>1925.4099999999962</v>
      </c>
      <c r="P343" s="97" t="s">
        <v>4278</v>
      </c>
    </row>
    <row r="344" spans="1:16" ht="32.15" customHeight="1" x14ac:dyDescent="0.35">
      <c r="A344" s="80" t="s">
        <v>51</v>
      </c>
      <c r="B344" s="91">
        <v>3</v>
      </c>
      <c r="C344" s="202" t="s">
        <v>87</v>
      </c>
      <c r="D344" s="84" t="s">
        <v>760</v>
      </c>
      <c r="E344" s="209" t="s">
        <v>761</v>
      </c>
      <c r="F344" s="211" t="s">
        <v>762</v>
      </c>
      <c r="G344" s="205" t="s">
        <v>704</v>
      </c>
      <c r="H344" s="82" t="s">
        <v>705</v>
      </c>
      <c r="I344" s="206" t="s">
        <v>756</v>
      </c>
      <c r="J344" s="75">
        <v>2500</v>
      </c>
      <c r="K344" s="184">
        <v>2500</v>
      </c>
      <c r="L344" s="199">
        <v>100</v>
      </c>
      <c r="M344" s="85">
        <v>2635</v>
      </c>
      <c r="N344" s="77">
        <v>2655.95</v>
      </c>
      <c r="O344" s="86">
        <f t="shared" si="8"/>
        <v>155.94999999999982</v>
      </c>
      <c r="P344" s="96" t="s">
        <v>4278</v>
      </c>
    </row>
    <row r="345" spans="1:16" ht="32.15" customHeight="1" x14ac:dyDescent="0.35">
      <c r="A345" s="70" t="s">
        <v>51</v>
      </c>
      <c r="B345" s="90">
        <v>3</v>
      </c>
      <c r="C345" s="72" t="s">
        <v>52</v>
      </c>
      <c r="D345" s="74" t="s">
        <v>199</v>
      </c>
      <c r="E345" s="210" t="s">
        <v>763</v>
      </c>
      <c r="F345" s="72"/>
      <c r="G345" s="207" t="s">
        <v>704</v>
      </c>
      <c r="H345" s="72" t="s">
        <v>705</v>
      </c>
      <c r="I345" s="72" t="s">
        <v>72</v>
      </c>
      <c r="J345" s="212" t="s">
        <v>4390</v>
      </c>
      <c r="K345" s="213" t="s">
        <v>4390</v>
      </c>
      <c r="L345" s="195">
        <v>0</v>
      </c>
      <c r="M345" s="195"/>
      <c r="N345" s="77" t="s">
        <v>4390</v>
      </c>
      <c r="O345" s="78"/>
      <c r="P345" s="97"/>
    </row>
    <row r="346" spans="1:16" ht="32.15" customHeight="1" x14ac:dyDescent="0.35">
      <c r="A346" s="80" t="s">
        <v>51</v>
      </c>
      <c r="B346" s="91">
        <v>3</v>
      </c>
      <c r="C346" s="82" t="s">
        <v>62</v>
      </c>
      <c r="D346" s="84" t="s">
        <v>199</v>
      </c>
      <c r="E346" s="209" t="s">
        <v>764</v>
      </c>
      <c r="F346" s="82"/>
      <c r="G346" s="205" t="s">
        <v>704</v>
      </c>
      <c r="H346" s="82" t="s">
        <v>705</v>
      </c>
      <c r="I346" s="82" t="s">
        <v>72</v>
      </c>
      <c r="J346" s="212" t="s">
        <v>4390</v>
      </c>
      <c r="K346" s="214" t="s">
        <v>4390</v>
      </c>
      <c r="L346" s="199">
        <v>0</v>
      </c>
      <c r="M346" s="199"/>
      <c r="N346" s="77" t="s">
        <v>4390</v>
      </c>
      <c r="O346" s="86"/>
      <c r="P346" s="96"/>
    </row>
    <row r="347" spans="1:16" ht="32.15" customHeight="1" x14ac:dyDescent="0.35">
      <c r="A347" s="70" t="s">
        <v>51</v>
      </c>
      <c r="B347" s="90">
        <v>3</v>
      </c>
      <c r="C347" s="72" t="s">
        <v>62</v>
      </c>
      <c r="D347" s="74" t="s">
        <v>199</v>
      </c>
      <c r="E347" s="210" t="s">
        <v>4391</v>
      </c>
      <c r="F347" s="72"/>
      <c r="G347" s="207" t="s">
        <v>704</v>
      </c>
      <c r="H347" s="72" t="s">
        <v>705</v>
      </c>
      <c r="I347" s="72" t="s">
        <v>72</v>
      </c>
      <c r="J347" s="113" t="s">
        <v>4392</v>
      </c>
      <c r="K347" s="78" t="s">
        <v>4392</v>
      </c>
      <c r="L347" s="76">
        <v>0</v>
      </c>
      <c r="M347" s="76"/>
      <c r="N347" s="77" t="s">
        <v>4392</v>
      </c>
      <c r="O347" s="78"/>
      <c r="P347" s="97"/>
    </row>
    <row r="348" spans="1:16" ht="32.15" customHeight="1" x14ac:dyDescent="0.35">
      <c r="A348" s="80" t="s">
        <v>51</v>
      </c>
      <c r="B348" s="91">
        <v>3</v>
      </c>
      <c r="C348" s="82" t="s">
        <v>62</v>
      </c>
      <c r="D348" s="84" t="s">
        <v>199</v>
      </c>
      <c r="E348" s="209" t="s">
        <v>4393</v>
      </c>
      <c r="F348" s="82"/>
      <c r="G348" s="205" t="s">
        <v>704</v>
      </c>
      <c r="H348" s="82" t="s">
        <v>705</v>
      </c>
      <c r="I348" s="82" t="s">
        <v>72</v>
      </c>
      <c r="J348" s="113" t="s">
        <v>4394</v>
      </c>
      <c r="K348" s="86" t="s">
        <v>4394</v>
      </c>
      <c r="L348" s="85">
        <v>0</v>
      </c>
      <c r="M348" s="85"/>
      <c r="N348" s="77" t="s">
        <v>4394</v>
      </c>
      <c r="O348" s="86"/>
      <c r="P348" s="96"/>
    </row>
    <row r="349" spans="1:16" ht="32.15" customHeight="1" x14ac:dyDescent="0.35">
      <c r="A349" s="70" t="s">
        <v>51</v>
      </c>
      <c r="B349" s="90">
        <v>3</v>
      </c>
      <c r="C349" s="72" t="s">
        <v>62</v>
      </c>
      <c r="D349" s="74" t="s">
        <v>765</v>
      </c>
      <c r="E349" s="210" t="s">
        <v>766</v>
      </c>
      <c r="F349" s="72" t="s">
        <v>243</v>
      </c>
      <c r="G349" s="72" t="s">
        <v>704</v>
      </c>
      <c r="H349" s="72" t="s">
        <v>705</v>
      </c>
      <c r="I349" s="72" t="s">
        <v>72</v>
      </c>
      <c r="J349" s="75">
        <v>960</v>
      </c>
      <c r="K349" s="76">
        <v>960</v>
      </c>
      <c r="L349" s="76">
        <v>0</v>
      </c>
      <c r="M349" s="76"/>
      <c r="N349" s="77">
        <v>0</v>
      </c>
      <c r="O349" s="78">
        <f t="shared" si="8"/>
        <v>-960</v>
      </c>
      <c r="P349" s="97" t="s">
        <v>4278</v>
      </c>
    </row>
    <row r="350" spans="1:16" ht="32.15" customHeight="1" x14ac:dyDescent="0.35">
      <c r="A350" s="80" t="s">
        <v>51</v>
      </c>
      <c r="B350" s="91">
        <v>3</v>
      </c>
      <c r="C350" s="82" t="s">
        <v>87</v>
      </c>
      <c r="D350" s="84" t="s">
        <v>767</v>
      </c>
      <c r="E350" s="209" t="s">
        <v>768</v>
      </c>
      <c r="F350" s="82" t="s">
        <v>243</v>
      </c>
      <c r="G350" s="82" t="s">
        <v>704</v>
      </c>
      <c r="H350" s="82" t="s">
        <v>705</v>
      </c>
      <c r="I350" s="82" t="s">
        <v>72</v>
      </c>
      <c r="J350" s="75">
        <v>960</v>
      </c>
      <c r="K350" s="85">
        <v>960</v>
      </c>
      <c r="L350" s="85">
        <v>0</v>
      </c>
      <c r="M350" s="85"/>
      <c r="N350" s="77">
        <v>0</v>
      </c>
      <c r="O350" s="86">
        <f t="shared" si="8"/>
        <v>-960</v>
      </c>
      <c r="P350" s="82" t="s">
        <v>2092</v>
      </c>
    </row>
    <row r="351" spans="1:16" ht="32.15" customHeight="1" x14ac:dyDescent="0.35">
      <c r="A351" s="70" t="s">
        <v>51</v>
      </c>
      <c r="B351" s="90">
        <v>3</v>
      </c>
      <c r="C351" s="72" t="s">
        <v>48</v>
      </c>
      <c r="D351" s="74" t="s">
        <v>769</v>
      </c>
      <c r="E351" s="210" t="s">
        <v>770</v>
      </c>
      <c r="F351" s="72" t="s">
        <v>243</v>
      </c>
      <c r="G351" s="72" t="s">
        <v>704</v>
      </c>
      <c r="H351" s="72" t="s">
        <v>705</v>
      </c>
      <c r="I351" s="72" t="s">
        <v>72</v>
      </c>
      <c r="J351" s="75">
        <v>960</v>
      </c>
      <c r="K351" s="76">
        <v>960</v>
      </c>
      <c r="L351" s="76">
        <v>0</v>
      </c>
      <c r="M351" s="76"/>
      <c r="N351" s="77">
        <v>0</v>
      </c>
      <c r="O351" s="78">
        <f t="shared" si="8"/>
        <v>-960</v>
      </c>
      <c r="P351" s="72" t="s">
        <v>2092</v>
      </c>
    </row>
    <row r="352" spans="1:16" ht="32.15" customHeight="1" x14ac:dyDescent="0.35">
      <c r="A352" s="80" t="s">
        <v>51</v>
      </c>
      <c r="B352" s="91">
        <v>3</v>
      </c>
      <c r="C352" s="82" t="s">
        <v>48</v>
      </c>
      <c r="D352" s="84" t="s">
        <v>771</v>
      </c>
      <c r="E352" s="209" t="s">
        <v>772</v>
      </c>
      <c r="F352" s="82" t="s">
        <v>243</v>
      </c>
      <c r="G352" s="82" t="s">
        <v>704</v>
      </c>
      <c r="H352" s="82" t="s">
        <v>705</v>
      </c>
      <c r="I352" s="82" t="s">
        <v>72</v>
      </c>
      <c r="J352" s="75">
        <v>960</v>
      </c>
      <c r="K352" s="85">
        <v>960</v>
      </c>
      <c r="L352" s="85">
        <v>0</v>
      </c>
      <c r="M352" s="85"/>
      <c r="N352" s="77">
        <v>0</v>
      </c>
      <c r="O352" s="86">
        <f t="shared" si="8"/>
        <v>-960</v>
      </c>
      <c r="P352" s="82" t="s">
        <v>2092</v>
      </c>
    </row>
    <row r="353" spans="1:16" ht="32.15" customHeight="1" x14ac:dyDescent="0.35">
      <c r="A353" s="70" t="s">
        <v>51</v>
      </c>
      <c r="B353" s="90">
        <v>3</v>
      </c>
      <c r="C353" s="72" t="s">
        <v>62</v>
      </c>
      <c r="D353" s="74" t="s">
        <v>773</v>
      </c>
      <c r="E353" s="210" t="s">
        <v>774</v>
      </c>
      <c r="F353" s="72" t="s">
        <v>243</v>
      </c>
      <c r="G353" s="72" t="s">
        <v>704</v>
      </c>
      <c r="H353" s="72" t="s">
        <v>705</v>
      </c>
      <c r="I353" s="72" t="s">
        <v>72</v>
      </c>
      <c r="J353" s="75">
        <v>2200</v>
      </c>
      <c r="K353" s="76">
        <v>2200</v>
      </c>
      <c r="L353" s="76">
        <v>0</v>
      </c>
      <c r="M353" s="76"/>
      <c r="N353" s="77">
        <v>0</v>
      </c>
      <c r="O353" s="78">
        <f t="shared" si="8"/>
        <v>-2200</v>
      </c>
      <c r="P353" s="72" t="s">
        <v>2092</v>
      </c>
    </row>
    <row r="354" spans="1:16" ht="32.15" customHeight="1" x14ac:dyDescent="0.35">
      <c r="A354" s="80" t="s">
        <v>51</v>
      </c>
      <c r="B354" s="91">
        <v>3</v>
      </c>
      <c r="C354" s="82" t="s">
        <v>87</v>
      </c>
      <c r="D354" s="84" t="s">
        <v>775</v>
      </c>
      <c r="E354" s="209" t="s">
        <v>776</v>
      </c>
      <c r="F354" s="82" t="s">
        <v>243</v>
      </c>
      <c r="G354" s="82" t="s">
        <v>704</v>
      </c>
      <c r="H354" s="82" t="s">
        <v>705</v>
      </c>
      <c r="I354" s="82" t="s">
        <v>72</v>
      </c>
      <c r="J354" s="75">
        <v>2200</v>
      </c>
      <c r="K354" s="85">
        <v>2200</v>
      </c>
      <c r="L354" s="85">
        <v>0</v>
      </c>
      <c r="M354" s="85"/>
      <c r="N354" s="77">
        <v>0</v>
      </c>
      <c r="O354" s="86">
        <f t="shared" si="8"/>
        <v>-2200</v>
      </c>
      <c r="P354" s="82" t="s">
        <v>2092</v>
      </c>
    </row>
    <row r="355" spans="1:16" ht="32.15" customHeight="1" x14ac:dyDescent="0.35">
      <c r="A355" s="182"/>
      <c r="B355" s="71"/>
      <c r="C355" s="215" t="s">
        <v>4395</v>
      </c>
      <c r="D355" s="90"/>
      <c r="E355" s="210"/>
      <c r="F355" s="90"/>
      <c r="G355" s="90"/>
      <c r="H355" s="90"/>
      <c r="I355" s="90"/>
      <c r="J355" s="152"/>
      <c r="K355" s="216"/>
      <c r="L355" s="76"/>
      <c r="M355" s="76"/>
      <c r="N355" s="77">
        <v>0</v>
      </c>
      <c r="O355" s="78">
        <f t="shared" si="8"/>
        <v>0</v>
      </c>
      <c r="P355" s="90"/>
    </row>
    <row r="356" spans="1:16" ht="32.15" customHeight="1" x14ac:dyDescent="0.35">
      <c r="A356" s="80" t="s">
        <v>51</v>
      </c>
      <c r="B356" s="91">
        <v>3</v>
      </c>
      <c r="C356" s="82" t="s">
        <v>87</v>
      </c>
      <c r="D356" s="217" t="s">
        <v>859</v>
      </c>
      <c r="E356" s="217" t="s">
        <v>860</v>
      </c>
      <c r="F356" s="218" t="s">
        <v>861</v>
      </c>
      <c r="G356" s="217" t="s">
        <v>862</v>
      </c>
      <c r="H356" s="217" t="s">
        <v>862</v>
      </c>
      <c r="I356" s="82" t="s">
        <v>1736</v>
      </c>
      <c r="J356" s="219">
        <v>1705.0000000000002</v>
      </c>
      <c r="K356" s="220">
        <f>1740+82</f>
        <v>1822</v>
      </c>
      <c r="L356" s="220">
        <v>50</v>
      </c>
      <c r="M356" s="220">
        <v>1978</v>
      </c>
      <c r="N356" s="77">
        <v>1968.6599999999999</v>
      </c>
      <c r="O356" s="86">
        <f t="shared" si="8"/>
        <v>263.65999999999963</v>
      </c>
      <c r="P356" s="82" t="s">
        <v>2092</v>
      </c>
    </row>
    <row r="357" spans="1:16" ht="32.15" customHeight="1" x14ac:dyDescent="0.35">
      <c r="A357" s="70" t="s">
        <v>51</v>
      </c>
      <c r="B357" s="90">
        <v>3</v>
      </c>
      <c r="C357" s="72" t="s">
        <v>87</v>
      </c>
      <c r="D357" s="221" t="s">
        <v>859</v>
      </c>
      <c r="E357" s="221" t="s">
        <v>863</v>
      </c>
      <c r="F357" s="222" t="s">
        <v>864</v>
      </c>
      <c r="G357" s="221" t="s">
        <v>862</v>
      </c>
      <c r="H357" s="221" t="s">
        <v>862</v>
      </c>
      <c r="I357" s="72" t="s">
        <v>1737</v>
      </c>
      <c r="J357" s="219">
        <v>2174.7000000000003</v>
      </c>
      <c r="K357" s="223">
        <f>2220+82</f>
        <v>2302</v>
      </c>
      <c r="L357" s="223">
        <v>50</v>
      </c>
      <c r="M357" s="223">
        <v>2439</v>
      </c>
      <c r="N357" s="77">
        <v>2415.83</v>
      </c>
      <c r="O357" s="78">
        <f t="shared" si="8"/>
        <v>241.12999999999965</v>
      </c>
      <c r="P357" s="72" t="s">
        <v>2092</v>
      </c>
    </row>
    <row r="358" spans="1:16" ht="32.15" customHeight="1" x14ac:dyDescent="0.35">
      <c r="A358" s="80" t="s">
        <v>51</v>
      </c>
      <c r="B358" s="91">
        <v>3</v>
      </c>
      <c r="C358" s="82" t="s">
        <v>87</v>
      </c>
      <c r="D358" s="217" t="s">
        <v>865</v>
      </c>
      <c r="E358" s="217" t="s">
        <v>866</v>
      </c>
      <c r="F358" s="218" t="s">
        <v>867</v>
      </c>
      <c r="G358" s="217" t="s">
        <v>862</v>
      </c>
      <c r="H358" s="217" t="s">
        <v>862</v>
      </c>
      <c r="I358" s="82" t="s">
        <v>1738</v>
      </c>
      <c r="J358" s="219">
        <v>2174.7000000000003</v>
      </c>
      <c r="K358" s="220">
        <f>2250+82</f>
        <v>2332</v>
      </c>
      <c r="L358" s="220">
        <v>50</v>
      </c>
      <c r="M358" s="220">
        <v>2427</v>
      </c>
      <c r="N358" s="77">
        <v>2404.19</v>
      </c>
      <c r="O358" s="86">
        <f t="shared" si="8"/>
        <v>229.48999999999978</v>
      </c>
      <c r="P358" s="82" t="s">
        <v>2092</v>
      </c>
    </row>
    <row r="359" spans="1:16" ht="32.15" customHeight="1" x14ac:dyDescent="0.35">
      <c r="A359" s="70" t="s">
        <v>51</v>
      </c>
      <c r="B359" s="90">
        <v>3</v>
      </c>
      <c r="C359" s="72" t="s">
        <v>50</v>
      </c>
      <c r="D359" s="221" t="s">
        <v>865</v>
      </c>
      <c r="E359" s="221" t="s">
        <v>868</v>
      </c>
      <c r="F359" s="222" t="s">
        <v>869</v>
      </c>
      <c r="G359" s="221" t="s">
        <v>862</v>
      </c>
      <c r="H359" s="221" t="s">
        <v>862</v>
      </c>
      <c r="I359" s="72" t="s">
        <v>1739</v>
      </c>
      <c r="J359" s="219">
        <v>2625.7000000000003</v>
      </c>
      <c r="K359" s="223">
        <f>2730+82</f>
        <v>2812</v>
      </c>
      <c r="L359" s="223">
        <v>50</v>
      </c>
      <c r="M359" s="223">
        <v>2922</v>
      </c>
      <c r="N359" s="77">
        <v>2884.34</v>
      </c>
      <c r="O359" s="78">
        <f t="shared" si="8"/>
        <v>258.63999999999987</v>
      </c>
      <c r="P359" s="72" t="s">
        <v>2092</v>
      </c>
    </row>
    <row r="360" spans="1:16" ht="32.15" customHeight="1" x14ac:dyDescent="0.35">
      <c r="A360" s="80" t="s">
        <v>51</v>
      </c>
      <c r="B360" s="91">
        <v>3</v>
      </c>
      <c r="C360" s="82" t="s">
        <v>50</v>
      </c>
      <c r="D360" s="217" t="s">
        <v>870</v>
      </c>
      <c r="E360" s="217" t="s">
        <v>871</v>
      </c>
      <c r="F360" s="218" t="s">
        <v>872</v>
      </c>
      <c r="G360" s="217" t="s">
        <v>862</v>
      </c>
      <c r="H360" s="217" t="s">
        <v>862</v>
      </c>
      <c r="I360" s="82" t="s">
        <v>1740</v>
      </c>
      <c r="J360" s="219">
        <v>2521.2000000000003</v>
      </c>
      <c r="K360" s="220">
        <f>2595+92</f>
        <v>2687</v>
      </c>
      <c r="L360" s="220">
        <v>50</v>
      </c>
      <c r="M360" s="220">
        <v>2985</v>
      </c>
      <c r="N360" s="77">
        <v>2945.45</v>
      </c>
      <c r="O360" s="86">
        <f t="shared" si="8"/>
        <v>424.24999999999955</v>
      </c>
      <c r="P360" s="82" t="s">
        <v>2092</v>
      </c>
    </row>
    <row r="361" spans="1:16" ht="32.15" customHeight="1" x14ac:dyDescent="0.35">
      <c r="A361" s="70" t="s">
        <v>51</v>
      </c>
      <c r="B361" s="90">
        <v>3</v>
      </c>
      <c r="C361" s="72" t="s">
        <v>50</v>
      </c>
      <c r="D361" s="221" t="s">
        <v>870</v>
      </c>
      <c r="E361" s="221" t="s">
        <v>873</v>
      </c>
      <c r="F361" s="222" t="s">
        <v>874</v>
      </c>
      <c r="G361" s="221" t="s">
        <v>862</v>
      </c>
      <c r="H361" s="221" t="s">
        <v>862</v>
      </c>
      <c r="I361" s="72" t="s">
        <v>1741</v>
      </c>
      <c r="J361" s="219">
        <v>3181.2000000000003</v>
      </c>
      <c r="K361" s="223">
        <f>3310+92</f>
        <v>3402</v>
      </c>
      <c r="L361" s="223">
        <v>50</v>
      </c>
      <c r="M361" s="223">
        <v>3722</v>
      </c>
      <c r="N361" s="77">
        <v>3660.3399999999997</v>
      </c>
      <c r="O361" s="78">
        <f t="shared" si="8"/>
        <v>479.13999999999942</v>
      </c>
      <c r="P361" s="72" t="s">
        <v>2092</v>
      </c>
    </row>
    <row r="362" spans="1:16" ht="32.15" customHeight="1" x14ac:dyDescent="0.35">
      <c r="A362" s="80" t="s">
        <v>51</v>
      </c>
      <c r="B362" s="91">
        <v>3</v>
      </c>
      <c r="C362" s="82" t="s">
        <v>50</v>
      </c>
      <c r="D362" s="217" t="s">
        <v>875</v>
      </c>
      <c r="E362" s="217" t="s">
        <v>876</v>
      </c>
      <c r="F362" s="218" t="s">
        <v>877</v>
      </c>
      <c r="G362" s="217" t="s">
        <v>862</v>
      </c>
      <c r="H362" s="217" t="s">
        <v>862</v>
      </c>
      <c r="I362" s="82" t="s">
        <v>1742</v>
      </c>
      <c r="J362" s="219">
        <v>3720.2000000000003</v>
      </c>
      <c r="K362" s="220">
        <f>4280+97</f>
        <v>4377</v>
      </c>
      <c r="L362" s="220">
        <v>50</v>
      </c>
      <c r="M362" s="220">
        <v>4446</v>
      </c>
      <c r="N362" s="77">
        <v>4362.62</v>
      </c>
      <c r="O362" s="86">
        <f t="shared" si="8"/>
        <v>642.41999999999962</v>
      </c>
      <c r="P362" s="82" t="s">
        <v>2092</v>
      </c>
    </row>
    <row r="363" spans="1:16" ht="32.15" customHeight="1" x14ac:dyDescent="0.35">
      <c r="A363" s="70" t="s">
        <v>51</v>
      </c>
      <c r="B363" s="90">
        <v>3</v>
      </c>
      <c r="C363" s="72" t="s">
        <v>50</v>
      </c>
      <c r="D363" s="221" t="s">
        <v>875</v>
      </c>
      <c r="E363" s="221" t="s">
        <v>878</v>
      </c>
      <c r="F363" s="222" t="s">
        <v>879</v>
      </c>
      <c r="G363" s="221" t="s">
        <v>862</v>
      </c>
      <c r="H363" s="221" t="s">
        <v>862</v>
      </c>
      <c r="I363" s="72" t="s">
        <v>1743</v>
      </c>
      <c r="J363" s="219">
        <v>4391.2000000000007</v>
      </c>
      <c r="K363" s="223">
        <f>4870+97</f>
        <v>4967</v>
      </c>
      <c r="L363" s="223">
        <v>50</v>
      </c>
      <c r="M363" s="223">
        <v>5110</v>
      </c>
      <c r="N363" s="77">
        <v>5006.7</v>
      </c>
      <c r="O363" s="78">
        <f t="shared" si="8"/>
        <v>615.49999999999909</v>
      </c>
      <c r="P363" s="72" t="s">
        <v>2092</v>
      </c>
    </row>
    <row r="364" spans="1:16" ht="32.15" customHeight="1" x14ac:dyDescent="0.35">
      <c r="A364" s="80" t="s">
        <v>51</v>
      </c>
      <c r="B364" s="91">
        <v>3</v>
      </c>
      <c r="C364" s="82" t="s">
        <v>50</v>
      </c>
      <c r="D364" s="217" t="s">
        <v>880</v>
      </c>
      <c r="E364" s="217" t="s">
        <v>881</v>
      </c>
      <c r="F364" s="218" t="s">
        <v>882</v>
      </c>
      <c r="G364" s="217" t="s">
        <v>862</v>
      </c>
      <c r="H364" s="217" t="s">
        <v>862</v>
      </c>
      <c r="I364" s="82" t="s">
        <v>1744</v>
      </c>
      <c r="J364" s="219">
        <v>2437.6000000000004</v>
      </c>
      <c r="K364" s="220">
        <f>K356+720+56</f>
        <v>2598</v>
      </c>
      <c r="L364" s="220">
        <v>150</v>
      </c>
      <c r="M364" s="220">
        <v>2985</v>
      </c>
      <c r="N364" s="77">
        <v>3045.45</v>
      </c>
      <c r="O364" s="86">
        <f t="shared" si="8"/>
        <v>607.84999999999945</v>
      </c>
      <c r="P364" s="82" t="s">
        <v>2092</v>
      </c>
    </row>
    <row r="365" spans="1:16" ht="32.15" customHeight="1" x14ac:dyDescent="0.35">
      <c r="A365" s="70" t="s">
        <v>51</v>
      </c>
      <c r="B365" s="90">
        <v>3</v>
      </c>
      <c r="C365" s="72" t="s">
        <v>179</v>
      </c>
      <c r="D365" s="221" t="s">
        <v>880</v>
      </c>
      <c r="E365" s="221" t="s">
        <v>883</v>
      </c>
      <c r="F365" s="222" t="s">
        <v>884</v>
      </c>
      <c r="G365" s="221" t="s">
        <v>862</v>
      </c>
      <c r="H365" s="221" t="s">
        <v>862</v>
      </c>
      <c r="I365" s="72" t="s">
        <v>1745</v>
      </c>
      <c r="J365" s="219">
        <v>2907.3</v>
      </c>
      <c r="K365" s="223">
        <f>K357+720+56</f>
        <v>3078</v>
      </c>
      <c r="L365" s="223">
        <v>150</v>
      </c>
      <c r="M365" s="223">
        <v>3445</v>
      </c>
      <c r="N365" s="77">
        <v>3491.65</v>
      </c>
      <c r="O365" s="78">
        <f t="shared" si="8"/>
        <v>584.34999999999991</v>
      </c>
      <c r="P365" s="72" t="s">
        <v>2092</v>
      </c>
    </row>
    <row r="366" spans="1:16" ht="32.15" customHeight="1" x14ac:dyDescent="0.35">
      <c r="A366" s="80" t="s">
        <v>51</v>
      </c>
      <c r="B366" s="91">
        <v>3</v>
      </c>
      <c r="C366" s="82" t="s">
        <v>179</v>
      </c>
      <c r="D366" s="217" t="s">
        <v>885</v>
      </c>
      <c r="E366" s="217" t="s">
        <v>886</v>
      </c>
      <c r="F366" s="218" t="s">
        <v>887</v>
      </c>
      <c r="G366" s="217" t="s">
        <v>862</v>
      </c>
      <c r="H366" s="217" t="s">
        <v>862</v>
      </c>
      <c r="I366" s="82" t="s">
        <v>1746</v>
      </c>
      <c r="J366" s="219">
        <v>2907.3</v>
      </c>
      <c r="K366" s="220">
        <f t="shared" ref="K366:K371" si="9">K358+720+56</f>
        <v>3108</v>
      </c>
      <c r="L366" s="220">
        <v>150</v>
      </c>
      <c r="M366" s="220">
        <v>3433</v>
      </c>
      <c r="N366" s="77">
        <v>3480.0099999999998</v>
      </c>
      <c r="O366" s="86">
        <f t="shared" si="8"/>
        <v>572.70999999999958</v>
      </c>
      <c r="P366" s="82" t="s">
        <v>2092</v>
      </c>
    </row>
    <row r="367" spans="1:16" ht="32.15" customHeight="1" x14ac:dyDescent="0.35">
      <c r="A367" s="70" t="s">
        <v>51</v>
      </c>
      <c r="B367" s="90">
        <v>3</v>
      </c>
      <c r="C367" s="72" t="s">
        <v>179</v>
      </c>
      <c r="D367" s="221" t="s">
        <v>885</v>
      </c>
      <c r="E367" s="221" t="s">
        <v>888</v>
      </c>
      <c r="F367" s="222" t="s">
        <v>889</v>
      </c>
      <c r="G367" s="221" t="s">
        <v>862</v>
      </c>
      <c r="H367" s="221" t="s">
        <v>862</v>
      </c>
      <c r="I367" s="72" t="s">
        <v>1747</v>
      </c>
      <c r="J367" s="219">
        <v>3358.3</v>
      </c>
      <c r="K367" s="223">
        <f t="shared" si="9"/>
        <v>3588</v>
      </c>
      <c r="L367" s="223">
        <v>150</v>
      </c>
      <c r="M367" s="223">
        <v>3928</v>
      </c>
      <c r="N367" s="77">
        <v>3960.16</v>
      </c>
      <c r="O367" s="78">
        <f t="shared" si="8"/>
        <v>601.85999999999967</v>
      </c>
      <c r="P367" s="72" t="s">
        <v>2092</v>
      </c>
    </row>
    <row r="368" spans="1:16" ht="32.15" customHeight="1" x14ac:dyDescent="0.35">
      <c r="A368" s="80" t="s">
        <v>51</v>
      </c>
      <c r="B368" s="91">
        <v>3</v>
      </c>
      <c r="C368" s="82" t="s">
        <v>179</v>
      </c>
      <c r="D368" s="217" t="s">
        <v>890</v>
      </c>
      <c r="E368" s="217" t="s">
        <v>891</v>
      </c>
      <c r="F368" s="218" t="s">
        <v>892</v>
      </c>
      <c r="G368" s="217" t="s">
        <v>862</v>
      </c>
      <c r="H368" s="217" t="s">
        <v>862</v>
      </c>
      <c r="I368" s="82" t="s">
        <v>1748</v>
      </c>
      <c r="J368" s="219">
        <v>3253.8</v>
      </c>
      <c r="K368" s="220">
        <f t="shared" si="9"/>
        <v>3463</v>
      </c>
      <c r="L368" s="220">
        <v>150</v>
      </c>
      <c r="M368" s="220">
        <v>3991</v>
      </c>
      <c r="N368" s="77">
        <v>4021.27</v>
      </c>
      <c r="O368" s="86">
        <f t="shared" si="8"/>
        <v>767.4699999999998</v>
      </c>
      <c r="P368" s="82" t="s">
        <v>2092</v>
      </c>
    </row>
    <row r="369" spans="1:16" ht="32.15" customHeight="1" x14ac:dyDescent="0.35">
      <c r="A369" s="70" t="s">
        <v>51</v>
      </c>
      <c r="B369" s="90">
        <v>3</v>
      </c>
      <c r="C369" s="72" t="s">
        <v>179</v>
      </c>
      <c r="D369" s="221" t="s">
        <v>890</v>
      </c>
      <c r="E369" s="221" t="s">
        <v>893</v>
      </c>
      <c r="F369" s="222" t="s">
        <v>894</v>
      </c>
      <c r="G369" s="221" t="s">
        <v>862</v>
      </c>
      <c r="H369" s="221" t="s">
        <v>862</v>
      </c>
      <c r="I369" s="72" t="s">
        <v>1749</v>
      </c>
      <c r="J369" s="219">
        <v>3913.8</v>
      </c>
      <c r="K369" s="223">
        <f t="shared" si="9"/>
        <v>4178</v>
      </c>
      <c r="L369" s="223">
        <v>150</v>
      </c>
      <c r="M369" s="223">
        <v>4728</v>
      </c>
      <c r="N369" s="77">
        <v>4736.16</v>
      </c>
      <c r="O369" s="78">
        <f t="shared" si="8"/>
        <v>822.35999999999967</v>
      </c>
      <c r="P369" s="72" t="s">
        <v>2092</v>
      </c>
    </row>
    <row r="370" spans="1:16" ht="32.15" customHeight="1" x14ac:dyDescent="0.35">
      <c r="A370" s="80" t="s">
        <v>51</v>
      </c>
      <c r="B370" s="91">
        <v>3</v>
      </c>
      <c r="C370" s="82" t="s">
        <v>179</v>
      </c>
      <c r="D370" s="217" t="s">
        <v>895</v>
      </c>
      <c r="E370" s="217" t="s">
        <v>896</v>
      </c>
      <c r="F370" s="218" t="s">
        <v>897</v>
      </c>
      <c r="G370" s="217" t="s">
        <v>862</v>
      </c>
      <c r="H370" s="217" t="s">
        <v>862</v>
      </c>
      <c r="I370" s="82" t="s">
        <v>1750</v>
      </c>
      <c r="J370" s="219">
        <v>4452.8</v>
      </c>
      <c r="K370" s="220">
        <f t="shared" si="9"/>
        <v>5153</v>
      </c>
      <c r="L370" s="220">
        <v>150</v>
      </c>
      <c r="M370" s="220">
        <v>5472</v>
      </c>
      <c r="N370" s="77">
        <v>5457.84</v>
      </c>
      <c r="O370" s="86">
        <f t="shared" si="8"/>
        <v>1005.04</v>
      </c>
      <c r="P370" s="82" t="s">
        <v>2092</v>
      </c>
    </row>
    <row r="371" spans="1:16" ht="32.15" customHeight="1" x14ac:dyDescent="0.35">
      <c r="A371" s="70" t="s">
        <v>51</v>
      </c>
      <c r="B371" s="90">
        <v>3</v>
      </c>
      <c r="C371" s="72" t="s">
        <v>179</v>
      </c>
      <c r="D371" s="221" t="s">
        <v>895</v>
      </c>
      <c r="E371" s="221" t="s">
        <v>898</v>
      </c>
      <c r="F371" s="222" t="s">
        <v>899</v>
      </c>
      <c r="G371" s="221" t="s">
        <v>862</v>
      </c>
      <c r="H371" s="221" t="s">
        <v>862</v>
      </c>
      <c r="I371" s="72" t="s">
        <v>1751</v>
      </c>
      <c r="J371" s="219">
        <v>5123.8</v>
      </c>
      <c r="K371" s="223">
        <f t="shared" si="9"/>
        <v>5743</v>
      </c>
      <c r="L371" s="223">
        <v>150</v>
      </c>
      <c r="M371" s="223">
        <v>6116</v>
      </c>
      <c r="N371" s="77">
        <v>6082.5199999999995</v>
      </c>
      <c r="O371" s="78">
        <f t="shared" si="8"/>
        <v>958.71999999999935</v>
      </c>
      <c r="P371" s="72" t="s">
        <v>2092</v>
      </c>
    </row>
    <row r="372" spans="1:16" ht="32.15" customHeight="1" x14ac:dyDescent="0.35">
      <c r="A372" s="80" t="s">
        <v>51</v>
      </c>
      <c r="B372" s="91">
        <v>3</v>
      </c>
      <c r="C372" s="82" t="s">
        <v>179</v>
      </c>
      <c r="D372" s="217" t="s">
        <v>900</v>
      </c>
      <c r="E372" s="217" t="s">
        <v>901</v>
      </c>
      <c r="F372" s="218" t="s">
        <v>902</v>
      </c>
      <c r="G372" s="217" t="s">
        <v>862</v>
      </c>
      <c r="H372" s="217" t="s">
        <v>862</v>
      </c>
      <c r="I372" s="82" t="s">
        <v>1752</v>
      </c>
      <c r="J372" s="219">
        <v>3547.5000000000005</v>
      </c>
      <c r="K372" s="220">
        <f>2*K356+160</f>
        <v>3804</v>
      </c>
      <c r="L372" s="220">
        <v>100</v>
      </c>
      <c r="M372" s="220">
        <v>4172</v>
      </c>
      <c r="N372" s="77">
        <v>4146.84</v>
      </c>
      <c r="O372" s="86">
        <f t="shared" si="8"/>
        <v>599.33999999999969</v>
      </c>
      <c r="P372" s="82" t="s">
        <v>2092</v>
      </c>
    </row>
    <row r="373" spans="1:16" ht="32.15" customHeight="1" x14ac:dyDescent="0.35">
      <c r="A373" s="70" t="s">
        <v>51</v>
      </c>
      <c r="B373" s="90">
        <v>3</v>
      </c>
      <c r="C373" s="72" t="s">
        <v>179</v>
      </c>
      <c r="D373" s="221" t="s">
        <v>900</v>
      </c>
      <c r="E373" s="221" t="s">
        <v>903</v>
      </c>
      <c r="F373" s="222" t="s">
        <v>904</v>
      </c>
      <c r="G373" s="221" t="s">
        <v>862</v>
      </c>
      <c r="H373" s="221" t="s">
        <v>862</v>
      </c>
      <c r="I373" s="72" t="s">
        <v>1753</v>
      </c>
      <c r="J373" s="219">
        <v>4486.9000000000005</v>
      </c>
      <c r="K373" s="223">
        <f t="shared" ref="K373:K379" si="10">2*K357+160</f>
        <v>4764</v>
      </c>
      <c r="L373" s="223">
        <v>100</v>
      </c>
      <c r="M373" s="223">
        <v>5094</v>
      </c>
      <c r="N373" s="77">
        <v>5041.18</v>
      </c>
      <c r="O373" s="78">
        <f t="shared" si="8"/>
        <v>554.27999999999975</v>
      </c>
      <c r="P373" s="72" t="s">
        <v>2092</v>
      </c>
    </row>
    <row r="374" spans="1:16" ht="32.15" customHeight="1" x14ac:dyDescent="0.35">
      <c r="A374" s="80" t="s">
        <v>51</v>
      </c>
      <c r="B374" s="91">
        <v>3</v>
      </c>
      <c r="C374" s="82" t="s">
        <v>179</v>
      </c>
      <c r="D374" s="217" t="s">
        <v>905</v>
      </c>
      <c r="E374" s="217" t="s">
        <v>906</v>
      </c>
      <c r="F374" s="218" t="s">
        <v>907</v>
      </c>
      <c r="G374" s="217" t="s">
        <v>862</v>
      </c>
      <c r="H374" s="217" t="s">
        <v>862</v>
      </c>
      <c r="I374" s="82" t="s">
        <v>1754</v>
      </c>
      <c r="J374" s="219">
        <v>4486.9000000000005</v>
      </c>
      <c r="K374" s="220">
        <f t="shared" si="10"/>
        <v>4824</v>
      </c>
      <c r="L374" s="220">
        <v>100</v>
      </c>
      <c r="M374" s="220">
        <v>5070</v>
      </c>
      <c r="N374" s="77">
        <v>5017.8999999999996</v>
      </c>
      <c r="O374" s="86">
        <f t="shared" si="8"/>
        <v>530.99999999999909</v>
      </c>
      <c r="P374" s="82" t="s">
        <v>2092</v>
      </c>
    </row>
    <row r="375" spans="1:16" ht="32.15" customHeight="1" x14ac:dyDescent="0.35">
      <c r="A375" s="70" t="s">
        <v>51</v>
      </c>
      <c r="B375" s="90">
        <v>3</v>
      </c>
      <c r="C375" s="72" t="s">
        <v>179</v>
      </c>
      <c r="D375" s="221" t="s">
        <v>905</v>
      </c>
      <c r="E375" s="221" t="s">
        <v>908</v>
      </c>
      <c r="F375" s="222" t="s">
        <v>909</v>
      </c>
      <c r="G375" s="221" t="s">
        <v>862</v>
      </c>
      <c r="H375" s="221" t="s">
        <v>862</v>
      </c>
      <c r="I375" s="72" t="s">
        <v>1755</v>
      </c>
      <c r="J375" s="219">
        <v>5388.9000000000005</v>
      </c>
      <c r="K375" s="223">
        <f t="shared" si="10"/>
        <v>5784</v>
      </c>
      <c r="L375" s="223">
        <v>100</v>
      </c>
      <c r="M375" s="223">
        <v>6060</v>
      </c>
      <c r="N375" s="77">
        <v>5978.2</v>
      </c>
      <c r="O375" s="78">
        <f t="shared" si="8"/>
        <v>589.29999999999927</v>
      </c>
      <c r="P375" s="72" t="s">
        <v>2092</v>
      </c>
    </row>
    <row r="376" spans="1:16" ht="32.15" customHeight="1" x14ac:dyDescent="0.35">
      <c r="A376" s="80" t="s">
        <v>51</v>
      </c>
      <c r="B376" s="91">
        <v>3</v>
      </c>
      <c r="C376" s="82" t="s">
        <v>179</v>
      </c>
      <c r="D376" s="217" t="s">
        <v>910</v>
      </c>
      <c r="E376" s="217" t="s">
        <v>911</v>
      </c>
      <c r="F376" s="218" t="s">
        <v>912</v>
      </c>
      <c r="G376" s="217" t="s">
        <v>862</v>
      </c>
      <c r="H376" s="217" t="s">
        <v>862</v>
      </c>
      <c r="I376" s="82" t="s">
        <v>1756</v>
      </c>
      <c r="J376" s="219">
        <v>5179.9000000000005</v>
      </c>
      <c r="K376" s="220">
        <f t="shared" si="10"/>
        <v>5534</v>
      </c>
      <c r="L376" s="220">
        <v>100</v>
      </c>
      <c r="M376" s="220">
        <v>6186</v>
      </c>
      <c r="N376" s="77">
        <v>6100.42</v>
      </c>
      <c r="O376" s="86">
        <f t="shared" si="8"/>
        <v>920.51999999999953</v>
      </c>
      <c r="P376" s="82" t="s">
        <v>2092</v>
      </c>
    </row>
    <row r="377" spans="1:16" ht="32.15" customHeight="1" x14ac:dyDescent="0.35">
      <c r="A377" s="70" t="s">
        <v>51</v>
      </c>
      <c r="B377" s="90">
        <v>3</v>
      </c>
      <c r="C377" s="72" t="s">
        <v>179</v>
      </c>
      <c r="D377" s="221" t="s">
        <v>910</v>
      </c>
      <c r="E377" s="221" t="s">
        <v>913</v>
      </c>
      <c r="F377" s="222" t="s">
        <v>914</v>
      </c>
      <c r="G377" s="221" t="s">
        <v>862</v>
      </c>
      <c r="H377" s="221" t="s">
        <v>862</v>
      </c>
      <c r="I377" s="72" t="s">
        <v>1757</v>
      </c>
      <c r="J377" s="219">
        <v>6499.9000000000005</v>
      </c>
      <c r="K377" s="223">
        <f t="shared" si="10"/>
        <v>6964</v>
      </c>
      <c r="L377" s="223">
        <v>100</v>
      </c>
      <c r="M377" s="223">
        <v>7660</v>
      </c>
      <c r="N377" s="77">
        <v>7530.2</v>
      </c>
      <c r="O377" s="78">
        <f t="shared" si="8"/>
        <v>1030.2999999999993</v>
      </c>
      <c r="P377" s="72" t="s">
        <v>2092</v>
      </c>
    </row>
    <row r="378" spans="1:16" ht="32.15" customHeight="1" x14ac:dyDescent="0.35">
      <c r="A378" s="80" t="s">
        <v>51</v>
      </c>
      <c r="B378" s="91">
        <v>3</v>
      </c>
      <c r="C378" s="82" t="s">
        <v>179</v>
      </c>
      <c r="D378" s="217" t="s">
        <v>915</v>
      </c>
      <c r="E378" s="217" t="s">
        <v>916</v>
      </c>
      <c r="F378" s="218" t="s">
        <v>917</v>
      </c>
      <c r="G378" s="217" t="s">
        <v>862</v>
      </c>
      <c r="H378" s="217" t="s">
        <v>862</v>
      </c>
      <c r="I378" s="82" t="s">
        <v>1758</v>
      </c>
      <c r="J378" s="219">
        <v>7577.9000000000005</v>
      </c>
      <c r="K378" s="220">
        <f t="shared" si="10"/>
        <v>8914</v>
      </c>
      <c r="L378" s="220">
        <v>100</v>
      </c>
      <c r="M378" s="220">
        <v>9148</v>
      </c>
      <c r="N378" s="77">
        <v>8973.56</v>
      </c>
      <c r="O378" s="86">
        <f t="shared" si="8"/>
        <v>1395.6599999999989</v>
      </c>
      <c r="P378" s="82" t="s">
        <v>2092</v>
      </c>
    </row>
    <row r="379" spans="1:16" ht="32.15" customHeight="1" x14ac:dyDescent="0.35">
      <c r="A379" s="70" t="s">
        <v>51</v>
      </c>
      <c r="B379" s="90">
        <v>3</v>
      </c>
      <c r="C379" s="72" t="s">
        <v>179</v>
      </c>
      <c r="D379" s="221" t="s">
        <v>915</v>
      </c>
      <c r="E379" s="221" t="s">
        <v>918</v>
      </c>
      <c r="F379" s="222" t="s">
        <v>919</v>
      </c>
      <c r="G379" s="221" t="s">
        <v>862</v>
      </c>
      <c r="H379" s="221" t="s">
        <v>862</v>
      </c>
      <c r="I379" s="72" t="s">
        <v>1759</v>
      </c>
      <c r="J379" s="219">
        <v>8919.9000000000015</v>
      </c>
      <c r="K379" s="223">
        <f t="shared" si="10"/>
        <v>10094</v>
      </c>
      <c r="L379" s="223">
        <v>100</v>
      </c>
      <c r="M379" s="223">
        <v>10436</v>
      </c>
      <c r="N379" s="77">
        <v>10222.92</v>
      </c>
      <c r="O379" s="78">
        <f t="shared" si="8"/>
        <v>1303.0199999999986</v>
      </c>
      <c r="P379" s="72" t="s">
        <v>2092</v>
      </c>
    </row>
    <row r="380" spans="1:16" ht="32.15" customHeight="1" x14ac:dyDescent="0.35">
      <c r="A380" s="80" t="s">
        <v>51</v>
      </c>
      <c r="B380" s="91">
        <v>3</v>
      </c>
      <c r="C380" s="82" t="s">
        <v>179</v>
      </c>
      <c r="D380" s="217" t="s">
        <v>920</v>
      </c>
      <c r="E380" s="217" t="s">
        <v>921</v>
      </c>
      <c r="F380" s="218" t="s">
        <v>922</v>
      </c>
      <c r="G380" s="217" t="s">
        <v>862</v>
      </c>
      <c r="H380" s="217" t="s">
        <v>862</v>
      </c>
      <c r="I380" s="82" t="s">
        <v>1760</v>
      </c>
      <c r="J380" s="219">
        <v>4291.1000000000004</v>
      </c>
      <c r="K380" s="220">
        <f>2*K356+720+56+160+15</f>
        <v>4595</v>
      </c>
      <c r="L380" s="220">
        <v>175</v>
      </c>
      <c r="M380" s="220">
        <v>5195</v>
      </c>
      <c r="N380" s="77">
        <v>5214.1499999999996</v>
      </c>
      <c r="O380" s="86">
        <f t="shared" si="8"/>
        <v>923.04999999999927</v>
      </c>
      <c r="P380" s="82" t="s">
        <v>2092</v>
      </c>
    </row>
    <row r="381" spans="1:16" ht="32.15" customHeight="1" x14ac:dyDescent="0.35">
      <c r="A381" s="70" t="s">
        <v>51</v>
      </c>
      <c r="B381" s="90">
        <v>3</v>
      </c>
      <c r="C381" s="72" t="s">
        <v>179</v>
      </c>
      <c r="D381" s="221" t="s">
        <v>920</v>
      </c>
      <c r="E381" s="221" t="s">
        <v>923</v>
      </c>
      <c r="F381" s="222" t="s">
        <v>924</v>
      </c>
      <c r="G381" s="221" t="s">
        <v>862</v>
      </c>
      <c r="H381" s="221" t="s">
        <v>862</v>
      </c>
      <c r="I381" s="72" t="s">
        <v>1761</v>
      </c>
      <c r="J381" s="219">
        <v>5230.5</v>
      </c>
      <c r="K381" s="223">
        <f t="shared" ref="K381:K387" si="11">2*K357+720+56+160+15</f>
        <v>5555</v>
      </c>
      <c r="L381" s="223">
        <v>175</v>
      </c>
      <c r="M381" s="223">
        <v>6117</v>
      </c>
      <c r="N381" s="77">
        <v>6108.49</v>
      </c>
      <c r="O381" s="78">
        <f t="shared" si="8"/>
        <v>877.98999999999978</v>
      </c>
      <c r="P381" s="72" t="s">
        <v>2092</v>
      </c>
    </row>
    <row r="382" spans="1:16" ht="32.15" customHeight="1" x14ac:dyDescent="0.35">
      <c r="A382" s="80" t="s">
        <v>51</v>
      </c>
      <c r="B382" s="91">
        <v>3</v>
      </c>
      <c r="C382" s="82" t="s">
        <v>179</v>
      </c>
      <c r="D382" s="217" t="s">
        <v>925</v>
      </c>
      <c r="E382" s="217" t="s">
        <v>926</v>
      </c>
      <c r="F382" s="218" t="s">
        <v>927</v>
      </c>
      <c r="G382" s="217" t="s">
        <v>862</v>
      </c>
      <c r="H382" s="217" t="s">
        <v>862</v>
      </c>
      <c r="I382" s="82" t="s">
        <v>1762</v>
      </c>
      <c r="J382" s="219">
        <v>5230.5</v>
      </c>
      <c r="K382" s="220">
        <f t="shared" si="11"/>
        <v>5615</v>
      </c>
      <c r="L382" s="220">
        <v>175</v>
      </c>
      <c r="M382" s="220">
        <v>6093</v>
      </c>
      <c r="N382" s="77">
        <v>6085.21</v>
      </c>
      <c r="O382" s="86">
        <f t="shared" si="8"/>
        <v>854.71</v>
      </c>
      <c r="P382" s="82" t="s">
        <v>2092</v>
      </c>
    </row>
    <row r="383" spans="1:16" ht="32.15" customHeight="1" x14ac:dyDescent="0.35">
      <c r="A383" s="70" t="s">
        <v>51</v>
      </c>
      <c r="B383" s="90">
        <v>3</v>
      </c>
      <c r="C383" s="72" t="s">
        <v>179</v>
      </c>
      <c r="D383" s="221" t="s">
        <v>925</v>
      </c>
      <c r="E383" s="221" t="s">
        <v>928</v>
      </c>
      <c r="F383" s="222" t="s">
        <v>929</v>
      </c>
      <c r="G383" s="221" t="s">
        <v>862</v>
      </c>
      <c r="H383" s="221" t="s">
        <v>862</v>
      </c>
      <c r="I383" s="72" t="s">
        <v>1763</v>
      </c>
      <c r="J383" s="219">
        <v>6132.5000000000009</v>
      </c>
      <c r="K383" s="223">
        <f t="shared" si="11"/>
        <v>6575</v>
      </c>
      <c r="L383" s="223">
        <v>175</v>
      </c>
      <c r="M383" s="223">
        <v>7083</v>
      </c>
      <c r="N383" s="77">
        <v>7045.51</v>
      </c>
      <c r="O383" s="78">
        <f t="shared" si="8"/>
        <v>913.00999999999931</v>
      </c>
      <c r="P383" s="72" t="s">
        <v>2092</v>
      </c>
    </row>
    <row r="384" spans="1:16" ht="32.15" customHeight="1" x14ac:dyDescent="0.35">
      <c r="A384" s="80" t="s">
        <v>51</v>
      </c>
      <c r="B384" s="91">
        <v>3</v>
      </c>
      <c r="C384" s="82" t="s">
        <v>179</v>
      </c>
      <c r="D384" s="217" t="s">
        <v>930</v>
      </c>
      <c r="E384" s="217" t="s">
        <v>931</v>
      </c>
      <c r="F384" s="218" t="s">
        <v>932</v>
      </c>
      <c r="G384" s="217" t="s">
        <v>862</v>
      </c>
      <c r="H384" s="217" t="s">
        <v>862</v>
      </c>
      <c r="I384" s="82" t="s">
        <v>1764</v>
      </c>
      <c r="J384" s="219">
        <v>5923.5000000000009</v>
      </c>
      <c r="K384" s="220">
        <f t="shared" si="11"/>
        <v>6325</v>
      </c>
      <c r="L384" s="220">
        <v>175</v>
      </c>
      <c r="M384" s="220">
        <v>7209</v>
      </c>
      <c r="N384" s="77">
        <v>7167.73</v>
      </c>
      <c r="O384" s="86">
        <f t="shared" si="8"/>
        <v>1244.2299999999987</v>
      </c>
      <c r="P384" s="82" t="s">
        <v>2092</v>
      </c>
    </row>
    <row r="385" spans="1:16" ht="32.15" customHeight="1" x14ac:dyDescent="0.35">
      <c r="A385" s="70" t="s">
        <v>51</v>
      </c>
      <c r="B385" s="90">
        <v>3</v>
      </c>
      <c r="C385" s="72" t="s">
        <v>179</v>
      </c>
      <c r="D385" s="221" t="s">
        <v>930</v>
      </c>
      <c r="E385" s="221" t="s">
        <v>933</v>
      </c>
      <c r="F385" s="222" t="s">
        <v>934</v>
      </c>
      <c r="G385" s="221" t="s">
        <v>862</v>
      </c>
      <c r="H385" s="221" t="s">
        <v>862</v>
      </c>
      <c r="I385" s="72" t="s">
        <v>1765</v>
      </c>
      <c r="J385" s="219">
        <v>7243.5000000000009</v>
      </c>
      <c r="K385" s="223">
        <f t="shared" si="11"/>
        <v>7755</v>
      </c>
      <c r="L385" s="223">
        <v>175</v>
      </c>
      <c r="M385" s="223">
        <v>8683</v>
      </c>
      <c r="N385" s="77">
        <v>8597.51</v>
      </c>
      <c r="O385" s="78">
        <f t="shared" si="8"/>
        <v>1354.0099999999993</v>
      </c>
      <c r="P385" s="72" t="s">
        <v>2092</v>
      </c>
    </row>
    <row r="386" spans="1:16" ht="32.15" customHeight="1" x14ac:dyDescent="0.35">
      <c r="A386" s="80" t="s">
        <v>51</v>
      </c>
      <c r="B386" s="91">
        <v>3</v>
      </c>
      <c r="C386" s="82" t="s">
        <v>179</v>
      </c>
      <c r="D386" s="217" t="s">
        <v>935</v>
      </c>
      <c r="E386" s="217" t="s">
        <v>936</v>
      </c>
      <c r="F386" s="218" t="s">
        <v>937</v>
      </c>
      <c r="G386" s="217" t="s">
        <v>862</v>
      </c>
      <c r="H386" s="217" t="s">
        <v>862</v>
      </c>
      <c r="I386" s="82" t="s">
        <v>1766</v>
      </c>
      <c r="J386" s="219">
        <v>8321.5</v>
      </c>
      <c r="K386" s="220">
        <f t="shared" si="11"/>
        <v>9705</v>
      </c>
      <c r="L386" s="220">
        <v>175</v>
      </c>
      <c r="M386" s="220">
        <v>10171</v>
      </c>
      <c r="N386" s="77">
        <v>10040.869999999999</v>
      </c>
      <c r="O386" s="86">
        <f t="shared" si="8"/>
        <v>1719.369999999999</v>
      </c>
      <c r="P386" s="82" t="s">
        <v>2092</v>
      </c>
    </row>
    <row r="387" spans="1:16" ht="32.15" customHeight="1" x14ac:dyDescent="0.35">
      <c r="A387" s="70" t="s">
        <v>51</v>
      </c>
      <c r="B387" s="90">
        <v>3</v>
      </c>
      <c r="C387" s="72" t="s">
        <v>179</v>
      </c>
      <c r="D387" s="221" t="s">
        <v>935</v>
      </c>
      <c r="E387" s="221" t="s">
        <v>938</v>
      </c>
      <c r="F387" s="222" t="s">
        <v>939</v>
      </c>
      <c r="G387" s="221" t="s">
        <v>862</v>
      </c>
      <c r="H387" s="221" t="s">
        <v>862</v>
      </c>
      <c r="I387" s="72" t="s">
        <v>1767</v>
      </c>
      <c r="J387" s="219">
        <v>9663.5</v>
      </c>
      <c r="K387" s="223">
        <f t="shared" si="11"/>
        <v>10885</v>
      </c>
      <c r="L387" s="223">
        <v>175</v>
      </c>
      <c r="M387" s="223">
        <v>11459</v>
      </c>
      <c r="N387" s="77">
        <v>11290.23</v>
      </c>
      <c r="O387" s="78">
        <f t="shared" si="8"/>
        <v>1626.7299999999996</v>
      </c>
      <c r="P387" s="72" t="s">
        <v>2092</v>
      </c>
    </row>
    <row r="388" spans="1:16" ht="33" customHeight="1" x14ac:dyDescent="0.35">
      <c r="A388" s="80" t="s">
        <v>51</v>
      </c>
      <c r="B388" s="91">
        <v>3</v>
      </c>
      <c r="C388" s="82" t="s">
        <v>179</v>
      </c>
      <c r="D388" s="217" t="s">
        <v>940</v>
      </c>
      <c r="E388" s="217" t="s">
        <v>941</v>
      </c>
      <c r="F388" s="218" t="s">
        <v>942</v>
      </c>
      <c r="G388" s="217" t="s">
        <v>862</v>
      </c>
      <c r="H388" s="217" t="s">
        <v>862</v>
      </c>
      <c r="I388" s="82" t="s">
        <v>1768</v>
      </c>
      <c r="J388" s="219">
        <v>2116.4</v>
      </c>
      <c r="K388" s="220">
        <f>K356+390+14</f>
        <v>2226</v>
      </c>
      <c r="L388" s="220">
        <v>175</v>
      </c>
      <c r="M388" s="220">
        <v>2544</v>
      </c>
      <c r="N388" s="77">
        <v>2642.68</v>
      </c>
      <c r="O388" s="86">
        <f t="shared" si="8"/>
        <v>526.27999999999975</v>
      </c>
      <c r="P388" s="82" t="s">
        <v>2092</v>
      </c>
    </row>
    <row r="389" spans="1:16" ht="33" customHeight="1" x14ac:dyDescent="0.35">
      <c r="A389" s="70" t="s">
        <v>51</v>
      </c>
      <c r="B389" s="90">
        <v>3</v>
      </c>
      <c r="C389" s="72" t="s">
        <v>179</v>
      </c>
      <c r="D389" s="221" t="s">
        <v>940</v>
      </c>
      <c r="E389" s="221" t="s">
        <v>943</v>
      </c>
      <c r="F389" s="222" t="s">
        <v>944</v>
      </c>
      <c r="G389" s="221" t="s">
        <v>862</v>
      </c>
      <c r="H389" s="221" t="s">
        <v>862</v>
      </c>
      <c r="I389" s="72" t="s">
        <v>1769</v>
      </c>
      <c r="J389" s="219">
        <v>2586.1000000000004</v>
      </c>
      <c r="K389" s="223">
        <f t="shared" ref="K389:K395" si="12">K357+390+14</f>
        <v>2706</v>
      </c>
      <c r="L389" s="223">
        <v>175</v>
      </c>
      <c r="M389" s="223">
        <v>3005</v>
      </c>
      <c r="N389" s="77">
        <v>3089.85</v>
      </c>
      <c r="O389" s="78">
        <f t="shared" si="8"/>
        <v>503.74999999999955</v>
      </c>
      <c r="P389" s="72" t="s">
        <v>2092</v>
      </c>
    </row>
    <row r="390" spans="1:16" ht="33" customHeight="1" x14ac:dyDescent="0.35">
      <c r="A390" s="80" t="s">
        <v>51</v>
      </c>
      <c r="B390" s="91">
        <v>3</v>
      </c>
      <c r="C390" s="82" t="s">
        <v>179</v>
      </c>
      <c r="D390" s="217" t="s">
        <v>945</v>
      </c>
      <c r="E390" s="217" t="s">
        <v>946</v>
      </c>
      <c r="F390" s="218" t="s">
        <v>947</v>
      </c>
      <c r="G390" s="217" t="s">
        <v>862</v>
      </c>
      <c r="H390" s="217" t="s">
        <v>862</v>
      </c>
      <c r="I390" s="82" t="s">
        <v>1770</v>
      </c>
      <c r="J390" s="219">
        <v>2586.1000000000004</v>
      </c>
      <c r="K390" s="220">
        <f t="shared" si="12"/>
        <v>2736</v>
      </c>
      <c r="L390" s="220">
        <v>175</v>
      </c>
      <c r="M390" s="220">
        <v>2993</v>
      </c>
      <c r="N390" s="77">
        <v>3078.21</v>
      </c>
      <c r="O390" s="86">
        <f t="shared" si="8"/>
        <v>492.10999999999967</v>
      </c>
      <c r="P390" s="82" t="s">
        <v>2092</v>
      </c>
    </row>
    <row r="391" spans="1:16" ht="33" customHeight="1" x14ac:dyDescent="0.35">
      <c r="A391" s="70" t="s">
        <v>51</v>
      </c>
      <c r="B391" s="90">
        <v>3</v>
      </c>
      <c r="C391" s="72" t="s">
        <v>179</v>
      </c>
      <c r="D391" s="221" t="s">
        <v>945</v>
      </c>
      <c r="E391" s="221" t="s">
        <v>948</v>
      </c>
      <c r="F391" s="222" t="s">
        <v>949</v>
      </c>
      <c r="G391" s="221" t="s">
        <v>862</v>
      </c>
      <c r="H391" s="221" t="s">
        <v>862</v>
      </c>
      <c r="I391" s="72" t="s">
        <v>1771</v>
      </c>
      <c r="J391" s="219">
        <v>3037.1000000000004</v>
      </c>
      <c r="K391" s="223">
        <f t="shared" si="12"/>
        <v>3216</v>
      </c>
      <c r="L391" s="223">
        <v>175</v>
      </c>
      <c r="M391" s="223">
        <v>3488</v>
      </c>
      <c r="N391" s="77">
        <v>3558.36</v>
      </c>
      <c r="O391" s="78">
        <f t="shared" si="8"/>
        <v>521.25999999999976</v>
      </c>
      <c r="P391" s="72" t="s">
        <v>2092</v>
      </c>
    </row>
    <row r="392" spans="1:16" ht="33" customHeight="1" x14ac:dyDescent="0.35">
      <c r="A392" s="80" t="s">
        <v>51</v>
      </c>
      <c r="B392" s="91">
        <v>3</v>
      </c>
      <c r="C392" s="82" t="s">
        <v>179</v>
      </c>
      <c r="D392" s="217" t="s">
        <v>950</v>
      </c>
      <c r="E392" s="217" t="s">
        <v>951</v>
      </c>
      <c r="F392" s="218" t="s">
        <v>952</v>
      </c>
      <c r="G392" s="217" t="s">
        <v>862</v>
      </c>
      <c r="H392" s="217" t="s">
        <v>862</v>
      </c>
      <c r="I392" s="82" t="s">
        <v>1772</v>
      </c>
      <c r="J392" s="219">
        <v>2932.6000000000004</v>
      </c>
      <c r="K392" s="220">
        <f t="shared" si="12"/>
        <v>3091</v>
      </c>
      <c r="L392" s="220">
        <v>175</v>
      </c>
      <c r="M392" s="220">
        <v>3551</v>
      </c>
      <c r="N392" s="77">
        <v>3619.47</v>
      </c>
      <c r="O392" s="86">
        <f t="shared" si="8"/>
        <v>686.86999999999944</v>
      </c>
      <c r="P392" s="82" t="s">
        <v>2092</v>
      </c>
    </row>
    <row r="393" spans="1:16" ht="33" customHeight="1" x14ac:dyDescent="0.35">
      <c r="A393" s="70" t="s">
        <v>51</v>
      </c>
      <c r="B393" s="90">
        <v>3</v>
      </c>
      <c r="C393" s="72" t="s">
        <v>179</v>
      </c>
      <c r="D393" s="221" t="s">
        <v>950</v>
      </c>
      <c r="E393" s="221" t="s">
        <v>953</v>
      </c>
      <c r="F393" s="222" t="s">
        <v>954</v>
      </c>
      <c r="G393" s="221" t="s">
        <v>862</v>
      </c>
      <c r="H393" s="221" t="s">
        <v>862</v>
      </c>
      <c r="I393" s="72" t="s">
        <v>1773</v>
      </c>
      <c r="J393" s="219">
        <v>3592.6000000000004</v>
      </c>
      <c r="K393" s="223">
        <f t="shared" si="12"/>
        <v>3806</v>
      </c>
      <c r="L393" s="223">
        <v>175</v>
      </c>
      <c r="M393" s="223">
        <v>4288</v>
      </c>
      <c r="N393" s="77">
        <v>4334.3599999999997</v>
      </c>
      <c r="O393" s="78">
        <f t="shared" si="8"/>
        <v>741.75999999999931</v>
      </c>
      <c r="P393" s="72" t="s">
        <v>2092</v>
      </c>
    </row>
    <row r="394" spans="1:16" ht="33" customHeight="1" x14ac:dyDescent="0.35">
      <c r="A394" s="80" t="s">
        <v>51</v>
      </c>
      <c r="B394" s="91">
        <v>3</v>
      </c>
      <c r="C394" s="82" t="s">
        <v>179</v>
      </c>
      <c r="D394" s="217" t="s">
        <v>955</v>
      </c>
      <c r="E394" s="217" t="s">
        <v>956</v>
      </c>
      <c r="F394" s="218" t="s">
        <v>957</v>
      </c>
      <c r="G394" s="217" t="s">
        <v>862</v>
      </c>
      <c r="H394" s="217" t="s">
        <v>862</v>
      </c>
      <c r="I394" s="82" t="s">
        <v>1774</v>
      </c>
      <c r="J394" s="219">
        <v>4131.6000000000004</v>
      </c>
      <c r="K394" s="220">
        <f t="shared" si="12"/>
        <v>4781</v>
      </c>
      <c r="L394" s="220">
        <v>175</v>
      </c>
      <c r="M394" s="220">
        <v>5032</v>
      </c>
      <c r="N394" s="77">
        <v>5056.04</v>
      </c>
      <c r="O394" s="86">
        <f t="shared" si="8"/>
        <v>924.4399999999996</v>
      </c>
      <c r="P394" s="82" t="s">
        <v>2092</v>
      </c>
    </row>
    <row r="395" spans="1:16" ht="33" customHeight="1" x14ac:dyDescent="0.35">
      <c r="A395" s="70" t="s">
        <v>51</v>
      </c>
      <c r="B395" s="90">
        <v>3</v>
      </c>
      <c r="C395" s="72" t="s">
        <v>179</v>
      </c>
      <c r="D395" s="221" t="s">
        <v>955</v>
      </c>
      <c r="E395" s="221" t="s">
        <v>958</v>
      </c>
      <c r="F395" s="222" t="s">
        <v>959</v>
      </c>
      <c r="G395" s="221" t="s">
        <v>862</v>
      </c>
      <c r="H395" s="221" t="s">
        <v>862</v>
      </c>
      <c r="I395" s="72" t="s">
        <v>1775</v>
      </c>
      <c r="J395" s="219">
        <v>4802.6000000000004</v>
      </c>
      <c r="K395" s="223">
        <f t="shared" si="12"/>
        <v>5371</v>
      </c>
      <c r="L395" s="223">
        <v>175</v>
      </c>
      <c r="M395" s="223">
        <v>5676</v>
      </c>
      <c r="N395" s="77">
        <v>5680.72</v>
      </c>
      <c r="O395" s="78">
        <f t="shared" si="8"/>
        <v>878.11999999999989</v>
      </c>
      <c r="P395" s="72" t="s">
        <v>2092</v>
      </c>
    </row>
    <row r="396" spans="1:16" ht="33" customHeight="1" x14ac:dyDescent="0.35">
      <c r="A396" s="80" t="s">
        <v>51</v>
      </c>
      <c r="B396" s="91">
        <v>3</v>
      </c>
      <c r="C396" s="82" t="s">
        <v>179</v>
      </c>
      <c r="D396" s="217" t="s">
        <v>960</v>
      </c>
      <c r="E396" s="217" t="s">
        <v>961</v>
      </c>
      <c r="F396" s="218" t="s">
        <v>962</v>
      </c>
      <c r="G396" s="217" t="s">
        <v>862</v>
      </c>
      <c r="H396" s="217" t="s">
        <v>862</v>
      </c>
      <c r="I396" s="82" t="s">
        <v>1776</v>
      </c>
      <c r="J396" s="219">
        <v>3210.9</v>
      </c>
      <c r="K396" s="220">
        <f>K364+760+18</f>
        <v>3376</v>
      </c>
      <c r="L396" s="220">
        <v>175</v>
      </c>
      <c r="M396" s="220">
        <v>4137</v>
      </c>
      <c r="N396" s="77">
        <v>4187.8899999999994</v>
      </c>
      <c r="O396" s="86">
        <f t="shared" ref="O396:O459" si="13">N396-J396</f>
        <v>976.98999999999933</v>
      </c>
      <c r="P396" s="82" t="s">
        <v>2092</v>
      </c>
    </row>
    <row r="397" spans="1:16" ht="33" customHeight="1" x14ac:dyDescent="0.35">
      <c r="A397" s="70" t="s">
        <v>51</v>
      </c>
      <c r="B397" s="90">
        <v>3</v>
      </c>
      <c r="C397" s="72" t="s">
        <v>179</v>
      </c>
      <c r="D397" s="221" t="s">
        <v>960</v>
      </c>
      <c r="E397" s="221" t="s">
        <v>963</v>
      </c>
      <c r="F397" s="222" t="s">
        <v>964</v>
      </c>
      <c r="G397" s="221" t="s">
        <v>862</v>
      </c>
      <c r="H397" s="221" t="s">
        <v>862</v>
      </c>
      <c r="I397" s="72" t="s">
        <v>1777</v>
      </c>
      <c r="J397" s="219">
        <v>3680.6000000000004</v>
      </c>
      <c r="K397" s="223">
        <f t="shared" ref="K397:K403" si="14">K365+760+18</f>
        <v>3856</v>
      </c>
      <c r="L397" s="223">
        <v>175</v>
      </c>
      <c r="M397" s="223">
        <v>4598</v>
      </c>
      <c r="N397" s="77">
        <v>4635.0599999999995</v>
      </c>
      <c r="O397" s="78">
        <f t="shared" si="13"/>
        <v>954.45999999999913</v>
      </c>
      <c r="P397" s="72" t="s">
        <v>2092</v>
      </c>
    </row>
    <row r="398" spans="1:16" ht="33" customHeight="1" x14ac:dyDescent="0.35">
      <c r="A398" s="80" t="s">
        <v>51</v>
      </c>
      <c r="B398" s="91">
        <v>3</v>
      </c>
      <c r="C398" s="82" t="s">
        <v>179</v>
      </c>
      <c r="D398" s="217" t="s">
        <v>965</v>
      </c>
      <c r="E398" s="217" t="s">
        <v>966</v>
      </c>
      <c r="F398" s="218" t="s">
        <v>967</v>
      </c>
      <c r="G398" s="217" t="s">
        <v>862</v>
      </c>
      <c r="H398" s="217" t="s">
        <v>862</v>
      </c>
      <c r="I398" s="82" t="s">
        <v>1778</v>
      </c>
      <c r="J398" s="219">
        <v>3680.6000000000004</v>
      </c>
      <c r="K398" s="220">
        <f t="shared" si="14"/>
        <v>3886</v>
      </c>
      <c r="L398" s="220">
        <v>175</v>
      </c>
      <c r="M398" s="220">
        <v>5081</v>
      </c>
      <c r="N398" s="77">
        <v>5103.57</v>
      </c>
      <c r="O398" s="86">
        <f t="shared" si="13"/>
        <v>1422.9699999999993</v>
      </c>
      <c r="P398" s="82" t="s">
        <v>2092</v>
      </c>
    </row>
    <row r="399" spans="1:16" ht="33" customHeight="1" x14ac:dyDescent="0.35">
      <c r="A399" s="70" t="s">
        <v>51</v>
      </c>
      <c r="B399" s="90">
        <v>3</v>
      </c>
      <c r="C399" s="72" t="s">
        <v>179</v>
      </c>
      <c r="D399" s="221" t="s">
        <v>965</v>
      </c>
      <c r="E399" s="221" t="s">
        <v>968</v>
      </c>
      <c r="F399" s="222" t="s">
        <v>969</v>
      </c>
      <c r="G399" s="221" t="s">
        <v>862</v>
      </c>
      <c r="H399" s="221" t="s">
        <v>862</v>
      </c>
      <c r="I399" s="72" t="s">
        <v>1779</v>
      </c>
      <c r="J399" s="219">
        <v>4131.6000000000004</v>
      </c>
      <c r="K399" s="223">
        <f t="shared" si="14"/>
        <v>4366</v>
      </c>
      <c r="L399" s="223">
        <v>175</v>
      </c>
      <c r="M399" s="223">
        <v>5144</v>
      </c>
      <c r="N399" s="77">
        <v>5164.68</v>
      </c>
      <c r="O399" s="78">
        <f t="shared" si="13"/>
        <v>1033.08</v>
      </c>
      <c r="P399" s="72" t="s">
        <v>2092</v>
      </c>
    </row>
    <row r="400" spans="1:16" ht="33" customHeight="1" x14ac:dyDescent="0.35">
      <c r="A400" s="80" t="s">
        <v>51</v>
      </c>
      <c r="B400" s="91">
        <v>3</v>
      </c>
      <c r="C400" s="82" t="s">
        <v>179</v>
      </c>
      <c r="D400" s="217" t="s">
        <v>970</v>
      </c>
      <c r="E400" s="217" t="s">
        <v>971</v>
      </c>
      <c r="F400" s="218" t="s">
        <v>972</v>
      </c>
      <c r="G400" s="217" t="s">
        <v>862</v>
      </c>
      <c r="H400" s="217" t="s">
        <v>862</v>
      </c>
      <c r="I400" s="82" t="s">
        <v>1780</v>
      </c>
      <c r="J400" s="219">
        <v>4027.1000000000004</v>
      </c>
      <c r="K400" s="220">
        <f t="shared" si="14"/>
        <v>4241</v>
      </c>
      <c r="L400" s="220">
        <v>175</v>
      </c>
      <c r="M400" s="220">
        <v>5144</v>
      </c>
      <c r="N400" s="77">
        <v>5164.68</v>
      </c>
      <c r="O400" s="86">
        <f t="shared" si="13"/>
        <v>1137.58</v>
      </c>
      <c r="P400" s="82" t="s">
        <v>2092</v>
      </c>
    </row>
    <row r="401" spans="1:16" ht="33" customHeight="1" x14ac:dyDescent="0.35">
      <c r="A401" s="70" t="s">
        <v>51</v>
      </c>
      <c r="B401" s="90">
        <v>3</v>
      </c>
      <c r="C401" s="72" t="s">
        <v>179</v>
      </c>
      <c r="D401" s="221" t="s">
        <v>970</v>
      </c>
      <c r="E401" s="221" t="s">
        <v>973</v>
      </c>
      <c r="F401" s="222" t="s">
        <v>974</v>
      </c>
      <c r="G401" s="221" t="s">
        <v>862</v>
      </c>
      <c r="H401" s="221" t="s">
        <v>862</v>
      </c>
      <c r="I401" s="72" t="s">
        <v>1781</v>
      </c>
      <c r="J401" s="219">
        <v>4687.1000000000004</v>
      </c>
      <c r="K401" s="223">
        <f t="shared" si="14"/>
        <v>4956</v>
      </c>
      <c r="L401" s="223">
        <v>175</v>
      </c>
      <c r="M401" s="223">
        <v>5881</v>
      </c>
      <c r="N401" s="77">
        <v>5879.57</v>
      </c>
      <c r="O401" s="78">
        <f t="shared" si="13"/>
        <v>1192.4699999999993</v>
      </c>
      <c r="P401" s="72" t="s">
        <v>2092</v>
      </c>
    </row>
    <row r="402" spans="1:16" ht="33" customHeight="1" x14ac:dyDescent="0.35">
      <c r="A402" s="80" t="s">
        <v>51</v>
      </c>
      <c r="B402" s="91">
        <v>3</v>
      </c>
      <c r="C402" s="82" t="s">
        <v>179</v>
      </c>
      <c r="D402" s="217" t="s">
        <v>975</v>
      </c>
      <c r="E402" s="217" t="s">
        <v>976</v>
      </c>
      <c r="F402" s="218" t="s">
        <v>977</v>
      </c>
      <c r="G402" s="217" t="s">
        <v>862</v>
      </c>
      <c r="H402" s="217" t="s">
        <v>862</v>
      </c>
      <c r="I402" s="82" t="s">
        <v>1782</v>
      </c>
      <c r="J402" s="219">
        <v>5226.1000000000004</v>
      </c>
      <c r="K402" s="220">
        <f t="shared" si="14"/>
        <v>5931</v>
      </c>
      <c r="L402" s="220">
        <v>175</v>
      </c>
      <c r="M402" s="220">
        <v>6652</v>
      </c>
      <c r="N402" s="77">
        <v>6627.44</v>
      </c>
      <c r="O402" s="86">
        <f t="shared" si="13"/>
        <v>1401.3399999999992</v>
      </c>
      <c r="P402" s="82" t="s">
        <v>2092</v>
      </c>
    </row>
    <row r="403" spans="1:16" ht="33" customHeight="1" x14ac:dyDescent="0.35">
      <c r="A403" s="70" t="s">
        <v>51</v>
      </c>
      <c r="B403" s="90">
        <v>3</v>
      </c>
      <c r="C403" s="72" t="s">
        <v>179</v>
      </c>
      <c r="D403" s="221" t="s">
        <v>975</v>
      </c>
      <c r="E403" s="221" t="s">
        <v>978</v>
      </c>
      <c r="F403" s="222" t="s">
        <v>979</v>
      </c>
      <c r="G403" s="221" t="s">
        <v>862</v>
      </c>
      <c r="H403" s="221" t="s">
        <v>862</v>
      </c>
      <c r="I403" s="72" t="s">
        <v>1783</v>
      </c>
      <c r="J403" s="219">
        <v>5897.1</v>
      </c>
      <c r="K403" s="223">
        <f t="shared" si="14"/>
        <v>6521</v>
      </c>
      <c r="L403" s="223">
        <v>175</v>
      </c>
      <c r="M403" s="223">
        <v>7269</v>
      </c>
      <c r="N403" s="77">
        <v>7225.9299999999994</v>
      </c>
      <c r="O403" s="78">
        <f t="shared" si="13"/>
        <v>1328.829999999999</v>
      </c>
      <c r="P403" s="72" t="s">
        <v>2092</v>
      </c>
    </row>
    <row r="404" spans="1:16" ht="33" customHeight="1" x14ac:dyDescent="0.35">
      <c r="A404" s="80" t="s">
        <v>51</v>
      </c>
      <c r="B404" s="91">
        <v>3</v>
      </c>
      <c r="C404" s="82" t="s">
        <v>179</v>
      </c>
      <c r="D404" s="217" t="s">
        <v>980</v>
      </c>
      <c r="E404" s="217" t="s">
        <v>981</v>
      </c>
      <c r="F404" s="218" t="s">
        <v>982</v>
      </c>
      <c r="G404" s="217" t="s">
        <v>862</v>
      </c>
      <c r="H404" s="217" t="s">
        <v>862</v>
      </c>
      <c r="I404" s="82" t="s">
        <v>1784</v>
      </c>
      <c r="J404" s="219">
        <v>4370.3</v>
      </c>
      <c r="K404" s="220">
        <f>K372+780+28</f>
        <v>4612</v>
      </c>
      <c r="L404" s="220">
        <v>175</v>
      </c>
      <c r="M404" s="220">
        <v>5303</v>
      </c>
      <c r="N404" s="77">
        <v>5318.91</v>
      </c>
      <c r="O404" s="86">
        <f t="shared" si="13"/>
        <v>948.60999999999967</v>
      </c>
      <c r="P404" s="82" t="s">
        <v>2092</v>
      </c>
    </row>
    <row r="405" spans="1:16" ht="33" customHeight="1" x14ac:dyDescent="0.35">
      <c r="A405" s="70" t="s">
        <v>51</v>
      </c>
      <c r="B405" s="90">
        <v>3</v>
      </c>
      <c r="C405" s="72" t="s">
        <v>179</v>
      </c>
      <c r="D405" s="221" t="s">
        <v>980</v>
      </c>
      <c r="E405" s="221" t="s">
        <v>983</v>
      </c>
      <c r="F405" s="222" t="s">
        <v>984</v>
      </c>
      <c r="G405" s="221" t="s">
        <v>862</v>
      </c>
      <c r="H405" s="221" t="s">
        <v>862</v>
      </c>
      <c r="I405" s="72" t="s">
        <v>1785</v>
      </c>
      <c r="J405" s="219">
        <v>5309.7000000000007</v>
      </c>
      <c r="K405" s="223">
        <f t="shared" ref="K405:K411" si="15">K373+780+28</f>
        <v>5572</v>
      </c>
      <c r="L405" s="223">
        <v>175</v>
      </c>
      <c r="M405" s="223">
        <v>6225</v>
      </c>
      <c r="N405" s="77">
        <v>6213.25</v>
      </c>
      <c r="O405" s="78">
        <f t="shared" si="13"/>
        <v>903.54999999999927</v>
      </c>
      <c r="P405" s="72" t="s">
        <v>2092</v>
      </c>
    </row>
    <row r="406" spans="1:16" ht="33" customHeight="1" x14ac:dyDescent="0.35">
      <c r="A406" s="80" t="s">
        <v>51</v>
      </c>
      <c r="B406" s="91">
        <v>3</v>
      </c>
      <c r="C406" s="82" t="s">
        <v>179</v>
      </c>
      <c r="D406" s="217" t="s">
        <v>985</v>
      </c>
      <c r="E406" s="217" t="s">
        <v>906</v>
      </c>
      <c r="F406" s="218" t="s">
        <v>986</v>
      </c>
      <c r="G406" s="217" t="s">
        <v>862</v>
      </c>
      <c r="H406" s="217" t="s">
        <v>862</v>
      </c>
      <c r="I406" s="82" t="s">
        <v>1786</v>
      </c>
      <c r="J406" s="219">
        <v>5309.7000000000007</v>
      </c>
      <c r="K406" s="220">
        <f t="shared" si="15"/>
        <v>5632</v>
      </c>
      <c r="L406" s="220">
        <v>175</v>
      </c>
      <c r="M406" s="220">
        <v>6201</v>
      </c>
      <c r="N406" s="77">
        <v>6189.97</v>
      </c>
      <c r="O406" s="86">
        <f t="shared" si="13"/>
        <v>880.26999999999953</v>
      </c>
      <c r="P406" s="82" t="s">
        <v>2092</v>
      </c>
    </row>
    <row r="407" spans="1:16" ht="33" customHeight="1" x14ac:dyDescent="0.35">
      <c r="A407" s="70" t="s">
        <v>51</v>
      </c>
      <c r="B407" s="90">
        <v>3</v>
      </c>
      <c r="C407" s="72" t="s">
        <v>179</v>
      </c>
      <c r="D407" s="221" t="s">
        <v>985</v>
      </c>
      <c r="E407" s="221" t="s">
        <v>908</v>
      </c>
      <c r="F407" s="222" t="s">
        <v>987</v>
      </c>
      <c r="G407" s="221" t="s">
        <v>862</v>
      </c>
      <c r="H407" s="221" t="s">
        <v>862</v>
      </c>
      <c r="I407" s="72" t="s">
        <v>1787</v>
      </c>
      <c r="J407" s="219">
        <v>6211.7000000000007</v>
      </c>
      <c r="K407" s="223">
        <f t="shared" si="15"/>
        <v>6592</v>
      </c>
      <c r="L407" s="223">
        <v>175</v>
      </c>
      <c r="M407" s="223">
        <v>7191</v>
      </c>
      <c r="N407" s="77">
        <v>7150.2699999999995</v>
      </c>
      <c r="O407" s="78">
        <f t="shared" si="13"/>
        <v>938.5699999999988</v>
      </c>
      <c r="P407" s="72" t="s">
        <v>2092</v>
      </c>
    </row>
    <row r="408" spans="1:16" ht="33" customHeight="1" x14ac:dyDescent="0.35">
      <c r="A408" s="80" t="s">
        <v>51</v>
      </c>
      <c r="B408" s="91">
        <v>3</v>
      </c>
      <c r="C408" s="82" t="s">
        <v>179</v>
      </c>
      <c r="D408" s="217" t="s">
        <v>988</v>
      </c>
      <c r="E408" s="217" t="s">
        <v>911</v>
      </c>
      <c r="F408" s="218" t="s">
        <v>989</v>
      </c>
      <c r="G408" s="217" t="s">
        <v>862</v>
      </c>
      <c r="H408" s="217" t="s">
        <v>862</v>
      </c>
      <c r="I408" s="82" t="s">
        <v>1788</v>
      </c>
      <c r="J408" s="219">
        <v>6002.7000000000007</v>
      </c>
      <c r="K408" s="220">
        <f t="shared" si="15"/>
        <v>6342</v>
      </c>
      <c r="L408" s="220">
        <v>175</v>
      </c>
      <c r="M408" s="220">
        <v>7317</v>
      </c>
      <c r="N408" s="77">
        <v>7272.49</v>
      </c>
      <c r="O408" s="86">
        <f t="shared" si="13"/>
        <v>1269.7899999999991</v>
      </c>
      <c r="P408" s="82" t="s">
        <v>2092</v>
      </c>
    </row>
    <row r="409" spans="1:16" ht="33" customHeight="1" x14ac:dyDescent="0.35">
      <c r="A409" s="70" t="s">
        <v>51</v>
      </c>
      <c r="B409" s="90">
        <v>3</v>
      </c>
      <c r="C409" s="72" t="s">
        <v>179</v>
      </c>
      <c r="D409" s="221" t="s">
        <v>988</v>
      </c>
      <c r="E409" s="221" t="s">
        <v>913</v>
      </c>
      <c r="F409" s="222" t="s">
        <v>990</v>
      </c>
      <c r="G409" s="221" t="s">
        <v>862</v>
      </c>
      <c r="H409" s="221" t="s">
        <v>862</v>
      </c>
      <c r="I409" s="72" t="s">
        <v>1789</v>
      </c>
      <c r="J409" s="219">
        <v>7322.7000000000007</v>
      </c>
      <c r="K409" s="223">
        <f t="shared" si="15"/>
        <v>7772</v>
      </c>
      <c r="L409" s="223">
        <v>175</v>
      </c>
      <c r="M409" s="223">
        <v>8719</v>
      </c>
      <c r="N409" s="77">
        <v>8632.43</v>
      </c>
      <c r="O409" s="78">
        <f t="shared" si="13"/>
        <v>1309.7299999999996</v>
      </c>
      <c r="P409" s="72" t="s">
        <v>2092</v>
      </c>
    </row>
    <row r="410" spans="1:16" ht="33" customHeight="1" x14ac:dyDescent="0.35">
      <c r="A410" s="80" t="s">
        <v>51</v>
      </c>
      <c r="B410" s="91">
        <v>3</v>
      </c>
      <c r="C410" s="82" t="s">
        <v>179</v>
      </c>
      <c r="D410" s="217" t="s">
        <v>991</v>
      </c>
      <c r="E410" s="217" t="s">
        <v>992</v>
      </c>
      <c r="F410" s="218" t="s">
        <v>993</v>
      </c>
      <c r="G410" s="217" t="s">
        <v>862</v>
      </c>
      <c r="H410" s="217" t="s">
        <v>862</v>
      </c>
      <c r="I410" s="82" t="s">
        <v>1790</v>
      </c>
      <c r="J410" s="219">
        <v>8400.7000000000007</v>
      </c>
      <c r="K410" s="220">
        <f t="shared" si="15"/>
        <v>9722</v>
      </c>
      <c r="L410" s="220">
        <v>175</v>
      </c>
      <c r="M410" s="220">
        <v>10279</v>
      </c>
      <c r="N410" s="77">
        <v>10145.629999999999</v>
      </c>
      <c r="O410" s="86">
        <f t="shared" si="13"/>
        <v>1744.9299999999985</v>
      </c>
      <c r="P410" s="82" t="s">
        <v>2092</v>
      </c>
    </row>
    <row r="411" spans="1:16" ht="33" customHeight="1" x14ac:dyDescent="0.35">
      <c r="A411" s="70" t="s">
        <v>51</v>
      </c>
      <c r="B411" s="90">
        <v>3</v>
      </c>
      <c r="C411" s="72" t="s">
        <v>179</v>
      </c>
      <c r="D411" s="221" t="s">
        <v>991</v>
      </c>
      <c r="E411" s="221" t="s">
        <v>994</v>
      </c>
      <c r="F411" s="222" t="s">
        <v>995</v>
      </c>
      <c r="G411" s="221" t="s">
        <v>862</v>
      </c>
      <c r="H411" s="221" t="s">
        <v>862</v>
      </c>
      <c r="I411" s="72" t="s">
        <v>1791</v>
      </c>
      <c r="J411" s="219">
        <v>9742.7000000000007</v>
      </c>
      <c r="K411" s="223">
        <f t="shared" si="15"/>
        <v>10902</v>
      </c>
      <c r="L411" s="223">
        <v>175</v>
      </c>
      <c r="M411" s="223">
        <v>11567</v>
      </c>
      <c r="N411" s="77">
        <v>11394.99</v>
      </c>
      <c r="O411" s="78">
        <f t="shared" si="13"/>
        <v>1652.2899999999991</v>
      </c>
      <c r="P411" s="72" t="s">
        <v>2092</v>
      </c>
    </row>
    <row r="412" spans="1:16" ht="33" customHeight="1" x14ac:dyDescent="0.35">
      <c r="A412" s="80" t="s">
        <v>51</v>
      </c>
      <c r="B412" s="91">
        <v>3</v>
      </c>
      <c r="C412" s="82" t="s">
        <v>179</v>
      </c>
      <c r="D412" s="217" t="s">
        <v>996</v>
      </c>
      <c r="E412" s="217" t="s">
        <v>981</v>
      </c>
      <c r="F412" s="218" t="s">
        <v>997</v>
      </c>
      <c r="G412" s="217" t="s">
        <v>862</v>
      </c>
      <c r="H412" s="217" t="s">
        <v>862</v>
      </c>
      <c r="I412" s="82" t="s">
        <v>1792</v>
      </c>
      <c r="J412" s="219">
        <v>5405.4000000000005</v>
      </c>
      <c r="K412" s="220">
        <f>K380+1075+46</f>
        <v>5716</v>
      </c>
      <c r="L412" s="220">
        <v>200</v>
      </c>
      <c r="M412" s="220">
        <v>6855</v>
      </c>
      <c r="N412" s="77">
        <v>6849.3499999999995</v>
      </c>
      <c r="O412" s="86">
        <f t="shared" si="13"/>
        <v>1443.9499999999989</v>
      </c>
      <c r="P412" s="82" t="s">
        <v>2092</v>
      </c>
    </row>
    <row r="413" spans="1:16" ht="33" customHeight="1" x14ac:dyDescent="0.35">
      <c r="A413" s="70" t="s">
        <v>51</v>
      </c>
      <c r="B413" s="90">
        <v>3</v>
      </c>
      <c r="C413" s="72" t="s">
        <v>179</v>
      </c>
      <c r="D413" s="221" t="s">
        <v>996</v>
      </c>
      <c r="E413" s="221" t="s">
        <v>998</v>
      </c>
      <c r="F413" s="222" t="s">
        <v>999</v>
      </c>
      <c r="G413" s="221" t="s">
        <v>862</v>
      </c>
      <c r="H413" s="221" t="s">
        <v>862</v>
      </c>
      <c r="I413" s="72" t="s">
        <v>1793</v>
      </c>
      <c r="J413" s="219">
        <v>6344.8</v>
      </c>
      <c r="K413" s="223">
        <f t="shared" ref="K413:K419" si="16">K381+1075+46</f>
        <v>6676</v>
      </c>
      <c r="L413" s="223">
        <v>200</v>
      </c>
      <c r="M413" s="223">
        <v>7777</v>
      </c>
      <c r="N413" s="77">
        <v>7743.69</v>
      </c>
      <c r="O413" s="78">
        <f t="shared" si="13"/>
        <v>1398.8899999999994</v>
      </c>
      <c r="P413" s="72" t="s">
        <v>2092</v>
      </c>
    </row>
    <row r="414" spans="1:16" ht="33" customHeight="1" x14ac:dyDescent="0.35">
      <c r="A414" s="80" t="s">
        <v>51</v>
      </c>
      <c r="B414" s="91">
        <v>3</v>
      </c>
      <c r="C414" s="82" t="s">
        <v>179</v>
      </c>
      <c r="D414" s="217" t="s">
        <v>1000</v>
      </c>
      <c r="E414" s="217" t="s">
        <v>1001</v>
      </c>
      <c r="F414" s="218" t="s">
        <v>1002</v>
      </c>
      <c r="G414" s="217" t="s">
        <v>862</v>
      </c>
      <c r="H414" s="217" t="s">
        <v>862</v>
      </c>
      <c r="I414" s="82" t="s">
        <v>1794</v>
      </c>
      <c r="J414" s="219">
        <v>6344.8</v>
      </c>
      <c r="K414" s="220">
        <f t="shared" si="16"/>
        <v>6736</v>
      </c>
      <c r="L414" s="220">
        <v>200</v>
      </c>
      <c r="M414" s="220">
        <v>7753</v>
      </c>
      <c r="N414" s="77">
        <v>7720.41</v>
      </c>
      <c r="O414" s="86">
        <f t="shared" si="13"/>
        <v>1375.6099999999997</v>
      </c>
      <c r="P414" s="82" t="s">
        <v>2092</v>
      </c>
    </row>
    <row r="415" spans="1:16" ht="33" customHeight="1" x14ac:dyDescent="0.35">
      <c r="A415" s="70" t="s">
        <v>51</v>
      </c>
      <c r="B415" s="90">
        <v>3</v>
      </c>
      <c r="C415" s="72" t="s">
        <v>179</v>
      </c>
      <c r="D415" s="221" t="s">
        <v>1000</v>
      </c>
      <c r="E415" s="221" t="s">
        <v>1003</v>
      </c>
      <c r="F415" s="222" t="s">
        <v>1004</v>
      </c>
      <c r="G415" s="221" t="s">
        <v>862</v>
      </c>
      <c r="H415" s="221" t="s">
        <v>862</v>
      </c>
      <c r="I415" s="72" t="s">
        <v>1795</v>
      </c>
      <c r="J415" s="219">
        <v>7246.8</v>
      </c>
      <c r="K415" s="223">
        <f t="shared" si="16"/>
        <v>7696</v>
      </c>
      <c r="L415" s="223">
        <v>200</v>
      </c>
      <c r="M415" s="223">
        <v>8743</v>
      </c>
      <c r="N415" s="77">
        <v>8680.7099999999991</v>
      </c>
      <c r="O415" s="78">
        <f t="shared" si="13"/>
        <v>1433.9099999999989</v>
      </c>
      <c r="P415" s="72" t="s">
        <v>2092</v>
      </c>
    </row>
    <row r="416" spans="1:16" ht="33" customHeight="1" x14ac:dyDescent="0.35">
      <c r="A416" s="80" t="s">
        <v>51</v>
      </c>
      <c r="B416" s="91">
        <v>3</v>
      </c>
      <c r="C416" s="82" t="s">
        <v>179</v>
      </c>
      <c r="D416" s="217" t="s">
        <v>1005</v>
      </c>
      <c r="E416" s="217" t="s">
        <v>1006</v>
      </c>
      <c r="F416" s="218" t="s">
        <v>1007</v>
      </c>
      <c r="G416" s="217" t="s">
        <v>862</v>
      </c>
      <c r="H416" s="217" t="s">
        <v>862</v>
      </c>
      <c r="I416" s="82" t="s">
        <v>1796</v>
      </c>
      <c r="J416" s="219">
        <v>7037.8</v>
      </c>
      <c r="K416" s="220">
        <f t="shared" si="16"/>
        <v>7446</v>
      </c>
      <c r="L416" s="220">
        <v>200</v>
      </c>
      <c r="M416" s="220">
        <v>8869</v>
      </c>
      <c r="N416" s="77">
        <v>8802.93</v>
      </c>
      <c r="O416" s="86">
        <f t="shared" si="13"/>
        <v>1765.13</v>
      </c>
      <c r="P416" s="82" t="s">
        <v>2092</v>
      </c>
    </row>
    <row r="417" spans="1:16" ht="33" customHeight="1" x14ac:dyDescent="0.35">
      <c r="A417" s="70" t="s">
        <v>51</v>
      </c>
      <c r="B417" s="90">
        <v>3</v>
      </c>
      <c r="C417" s="72" t="s">
        <v>179</v>
      </c>
      <c r="D417" s="221" t="s">
        <v>1005</v>
      </c>
      <c r="E417" s="221" t="s">
        <v>1008</v>
      </c>
      <c r="F417" s="222" t="s">
        <v>1009</v>
      </c>
      <c r="G417" s="221" t="s">
        <v>862</v>
      </c>
      <c r="H417" s="221" t="s">
        <v>862</v>
      </c>
      <c r="I417" s="72" t="s">
        <v>1797</v>
      </c>
      <c r="J417" s="219">
        <v>8357.8000000000011</v>
      </c>
      <c r="K417" s="223">
        <f t="shared" si="16"/>
        <v>8876</v>
      </c>
      <c r="L417" s="223">
        <v>200</v>
      </c>
      <c r="M417" s="223">
        <v>10343</v>
      </c>
      <c r="N417" s="77">
        <v>10232.709999999999</v>
      </c>
      <c r="O417" s="78">
        <f t="shared" si="13"/>
        <v>1874.909999999998</v>
      </c>
      <c r="P417" s="72" t="s">
        <v>2092</v>
      </c>
    </row>
    <row r="418" spans="1:16" ht="33" customHeight="1" x14ac:dyDescent="0.35">
      <c r="A418" s="80" t="s">
        <v>51</v>
      </c>
      <c r="B418" s="91">
        <v>3</v>
      </c>
      <c r="C418" s="82" t="s">
        <v>179</v>
      </c>
      <c r="D418" s="217" t="s">
        <v>1010</v>
      </c>
      <c r="E418" s="217" t="s">
        <v>1011</v>
      </c>
      <c r="F418" s="218" t="s">
        <v>1012</v>
      </c>
      <c r="G418" s="217" t="s">
        <v>862</v>
      </c>
      <c r="H418" s="217" t="s">
        <v>862</v>
      </c>
      <c r="I418" s="82" t="s">
        <v>1798</v>
      </c>
      <c r="J418" s="219">
        <v>9435.8000000000011</v>
      </c>
      <c r="K418" s="220">
        <f t="shared" si="16"/>
        <v>10826</v>
      </c>
      <c r="L418" s="220">
        <v>200</v>
      </c>
      <c r="M418" s="220">
        <v>11831</v>
      </c>
      <c r="N418" s="77">
        <v>11676.07</v>
      </c>
      <c r="O418" s="86">
        <f t="shared" si="13"/>
        <v>2240.2699999999986</v>
      </c>
      <c r="P418" s="82" t="s">
        <v>2092</v>
      </c>
    </row>
    <row r="419" spans="1:16" ht="33" customHeight="1" x14ac:dyDescent="0.35">
      <c r="A419" s="70" t="s">
        <v>51</v>
      </c>
      <c r="B419" s="90">
        <v>3</v>
      </c>
      <c r="C419" s="72" t="s">
        <v>179</v>
      </c>
      <c r="D419" s="221" t="s">
        <v>1010</v>
      </c>
      <c r="E419" s="221" t="s">
        <v>1013</v>
      </c>
      <c r="F419" s="222" t="s">
        <v>1014</v>
      </c>
      <c r="G419" s="221" t="s">
        <v>862</v>
      </c>
      <c r="H419" s="221" t="s">
        <v>862</v>
      </c>
      <c r="I419" s="72" t="s">
        <v>1799</v>
      </c>
      <c r="J419" s="219">
        <v>10777.800000000001</v>
      </c>
      <c r="K419" s="223">
        <f t="shared" si="16"/>
        <v>12006</v>
      </c>
      <c r="L419" s="223">
        <v>200</v>
      </c>
      <c r="M419" s="223">
        <v>13119</v>
      </c>
      <c r="N419" s="77">
        <v>12925.43</v>
      </c>
      <c r="O419" s="78">
        <f t="shared" si="13"/>
        <v>2147.6299999999992</v>
      </c>
      <c r="P419" s="72" t="s">
        <v>2092</v>
      </c>
    </row>
    <row r="420" spans="1:16" ht="33" customHeight="1" x14ac:dyDescent="0.35">
      <c r="A420" s="80" t="s">
        <v>51</v>
      </c>
      <c r="B420" s="91">
        <v>3</v>
      </c>
      <c r="C420" s="82" t="s">
        <v>179</v>
      </c>
      <c r="D420" s="217" t="s">
        <v>1015</v>
      </c>
      <c r="E420" s="217" t="s">
        <v>1016</v>
      </c>
      <c r="F420" s="218" t="s">
        <v>1017</v>
      </c>
      <c r="G420" s="217" t="s">
        <v>862</v>
      </c>
      <c r="H420" s="217" t="s">
        <v>862</v>
      </c>
      <c r="I420" s="82" t="s">
        <v>1800</v>
      </c>
      <c r="J420" s="219">
        <v>1952.5000000000002</v>
      </c>
      <c r="K420" s="220">
        <f>K356+265</f>
        <v>2087</v>
      </c>
      <c r="L420" s="220">
        <v>50</v>
      </c>
      <c r="M420" s="220">
        <v>2253</v>
      </c>
      <c r="N420" s="77">
        <v>2235.41</v>
      </c>
      <c r="O420" s="86">
        <f t="shared" si="13"/>
        <v>282.90999999999963</v>
      </c>
      <c r="P420" s="82" t="s">
        <v>2092</v>
      </c>
    </row>
    <row r="421" spans="1:16" ht="33" customHeight="1" x14ac:dyDescent="0.35">
      <c r="A421" s="70" t="s">
        <v>51</v>
      </c>
      <c r="B421" s="90">
        <v>3</v>
      </c>
      <c r="C421" s="72" t="s">
        <v>179</v>
      </c>
      <c r="D421" s="221" t="s">
        <v>1015</v>
      </c>
      <c r="E421" s="221" t="s">
        <v>1018</v>
      </c>
      <c r="F421" s="222" t="s">
        <v>1019</v>
      </c>
      <c r="G421" s="221" t="s">
        <v>862</v>
      </c>
      <c r="H421" s="221" t="s">
        <v>862</v>
      </c>
      <c r="I421" s="72" t="s">
        <v>1801</v>
      </c>
      <c r="J421" s="219">
        <v>2422.2000000000003</v>
      </c>
      <c r="K421" s="223">
        <f>K357+265</f>
        <v>2567</v>
      </c>
      <c r="L421" s="223">
        <v>50</v>
      </c>
      <c r="M421" s="223">
        <v>2714</v>
      </c>
      <c r="N421" s="77">
        <v>2682.58</v>
      </c>
      <c r="O421" s="78">
        <f t="shared" si="13"/>
        <v>260.37999999999965</v>
      </c>
      <c r="P421" s="72" t="s">
        <v>2092</v>
      </c>
    </row>
    <row r="422" spans="1:16" ht="33" customHeight="1" x14ac:dyDescent="0.35">
      <c r="A422" s="80" t="s">
        <v>51</v>
      </c>
      <c r="B422" s="91">
        <v>3</v>
      </c>
      <c r="C422" s="82" t="s">
        <v>179</v>
      </c>
      <c r="D422" s="217" t="s">
        <v>1020</v>
      </c>
      <c r="E422" s="217" t="s">
        <v>1021</v>
      </c>
      <c r="F422" s="218" t="s">
        <v>1022</v>
      </c>
      <c r="G422" s="217" t="s">
        <v>862</v>
      </c>
      <c r="H422" s="217" t="s">
        <v>862</v>
      </c>
      <c r="I422" s="82" t="s">
        <v>1802</v>
      </c>
      <c r="J422" s="219">
        <v>2422.2000000000003</v>
      </c>
      <c r="K422" s="220">
        <f>K358+265</f>
        <v>2597</v>
      </c>
      <c r="L422" s="220">
        <v>50</v>
      </c>
      <c r="M422" s="220">
        <v>2702</v>
      </c>
      <c r="N422" s="77">
        <v>2670.94</v>
      </c>
      <c r="O422" s="86">
        <f t="shared" si="13"/>
        <v>248.73999999999978</v>
      </c>
      <c r="P422" s="82" t="s">
        <v>2092</v>
      </c>
    </row>
    <row r="423" spans="1:16" ht="33" customHeight="1" x14ac:dyDescent="0.35">
      <c r="A423" s="70" t="s">
        <v>51</v>
      </c>
      <c r="B423" s="90">
        <v>3</v>
      </c>
      <c r="C423" s="72" t="s">
        <v>179</v>
      </c>
      <c r="D423" s="221" t="s">
        <v>1020</v>
      </c>
      <c r="E423" s="221" t="s">
        <v>1023</v>
      </c>
      <c r="F423" s="222" t="s">
        <v>1024</v>
      </c>
      <c r="G423" s="221" t="s">
        <v>862</v>
      </c>
      <c r="H423" s="221" t="s">
        <v>862</v>
      </c>
      <c r="I423" s="72" t="s">
        <v>1803</v>
      </c>
      <c r="J423" s="219">
        <v>2873.2000000000003</v>
      </c>
      <c r="K423" s="223">
        <f>K359+265</f>
        <v>3077</v>
      </c>
      <c r="L423" s="223">
        <v>50</v>
      </c>
      <c r="M423" s="223">
        <v>3197</v>
      </c>
      <c r="N423" s="77">
        <v>3151.0899999999997</v>
      </c>
      <c r="O423" s="78">
        <f t="shared" si="13"/>
        <v>277.88999999999942</v>
      </c>
      <c r="P423" s="72" t="s">
        <v>2092</v>
      </c>
    </row>
    <row r="424" spans="1:16" ht="33" customHeight="1" x14ac:dyDescent="0.35">
      <c r="A424" s="80" t="s">
        <v>51</v>
      </c>
      <c r="B424" s="91">
        <v>3</v>
      </c>
      <c r="C424" s="82" t="s">
        <v>179</v>
      </c>
      <c r="D424" s="217" t="s">
        <v>1025</v>
      </c>
      <c r="E424" s="217" t="s">
        <v>1026</v>
      </c>
      <c r="F424" s="218" t="s">
        <v>1027</v>
      </c>
      <c r="G424" s="217" t="s">
        <v>862</v>
      </c>
      <c r="H424" s="217" t="s">
        <v>862</v>
      </c>
      <c r="I424" s="82" t="s">
        <v>1804</v>
      </c>
      <c r="J424" s="219">
        <v>2812.7000000000003</v>
      </c>
      <c r="K424" s="220">
        <f>K360+305</f>
        <v>2992</v>
      </c>
      <c r="L424" s="220">
        <v>50</v>
      </c>
      <c r="M424" s="220">
        <v>3300</v>
      </c>
      <c r="N424" s="77">
        <v>3251</v>
      </c>
      <c r="O424" s="86">
        <f t="shared" si="13"/>
        <v>438.29999999999973</v>
      </c>
      <c r="P424" s="82" t="s">
        <v>2092</v>
      </c>
    </row>
    <row r="425" spans="1:16" ht="33" customHeight="1" x14ac:dyDescent="0.35">
      <c r="A425" s="70" t="s">
        <v>51</v>
      </c>
      <c r="B425" s="90">
        <v>3</v>
      </c>
      <c r="C425" s="72" t="s">
        <v>179</v>
      </c>
      <c r="D425" s="221" t="s">
        <v>1025</v>
      </c>
      <c r="E425" s="221" t="s">
        <v>1028</v>
      </c>
      <c r="F425" s="222" t="s">
        <v>1029</v>
      </c>
      <c r="G425" s="221" t="s">
        <v>862</v>
      </c>
      <c r="H425" s="221" t="s">
        <v>862</v>
      </c>
      <c r="I425" s="72" t="s">
        <v>1805</v>
      </c>
      <c r="J425" s="219">
        <v>3472.7000000000003</v>
      </c>
      <c r="K425" s="223">
        <f>K361+305</f>
        <v>3707</v>
      </c>
      <c r="L425" s="223">
        <v>50</v>
      </c>
      <c r="M425" s="223">
        <v>4037</v>
      </c>
      <c r="N425" s="77">
        <v>3965.89</v>
      </c>
      <c r="O425" s="78">
        <f t="shared" si="13"/>
        <v>493.1899999999996</v>
      </c>
      <c r="P425" s="72" t="s">
        <v>2092</v>
      </c>
    </row>
    <row r="426" spans="1:16" ht="33" customHeight="1" x14ac:dyDescent="0.35">
      <c r="A426" s="80" t="s">
        <v>51</v>
      </c>
      <c r="B426" s="91">
        <v>3</v>
      </c>
      <c r="C426" s="82" t="s">
        <v>179</v>
      </c>
      <c r="D426" s="217" t="s">
        <v>1030</v>
      </c>
      <c r="E426" s="217" t="s">
        <v>1031</v>
      </c>
      <c r="F426" s="218" t="s">
        <v>1032</v>
      </c>
      <c r="G426" s="217" t="s">
        <v>862</v>
      </c>
      <c r="H426" s="217" t="s">
        <v>862</v>
      </c>
      <c r="I426" s="82" t="s">
        <v>1806</v>
      </c>
      <c r="J426" s="219">
        <v>4011.7000000000003</v>
      </c>
      <c r="K426" s="220">
        <f>K362+305</f>
        <v>4682</v>
      </c>
      <c r="L426" s="220">
        <v>50</v>
      </c>
      <c r="M426" s="220">
        <v>4781</v>
      </c>
      <c r="N426" s="77">
        <v>4687.57</v>
      </c>
      <c r="O426" s="86">
        <f t="shared" si="13"/>
        <v>675.86999999999944</v>
      </c>
      <c r="P426" s="82" t="s">
        <v>2092</v>
      </c>
    </row>
    <row r="427" spans="1:16" ht="33" customHeight="1" x14ac:dyDescent="0.35">
      <c r="A427" s="70" t="s">
        <v>51</v>
      </c>
      <c r="B427" s="90">
        <v>3</v>
      </c>
      <c r="C427" s="72" t="s">
        <v>179</v>
      </c>
      <c r="D427" s="221" t="s">
        <v>1030</v>
      </c>
      <c r="E427" s="221" t="s">
        <v>1033</v>
      </c>
      <c r="F427" s="222" t="s">
        <v>1034</v>
      </c>
      <c r="G427" s="221" t="s">
        <v>862</v>
      </c>
      <c r="H427" s="221" t="s">
        <v>862</v>
      </c>
      <c r="I427" s="72" t="s">
        <v>1807</v>
      </c>
      <c r="J427" s="219">
        <v>4682.7000000000007</v>
      </c>
      <c r="K427" s="223">
        <f>K363+305</f>
        <v>5272</v>
      </c>
      <c r="L427" s="223">
        <v>50</v>
      </c>
      <c r="M427" s="223">
        <v>5425</v>
      </c>
      <c r="N427" s="77">
        <v>5312.25</v>
      </c>
      <c r="O427" s="78">
        <f t="shared" si="13"/>
        <v>629.54999999999927</v>
      </c>
      <c r="P427" s="72" t="s">
        <v>2092</v>
      </c>
    </row>
    <row r="428" spans="1:16" ht="33" customHeight="1" x14ac:dyDescent="0.35">
      <c r="A428" s="80" t="s">
        <v>51</v>
      </c>
      <c r="B428" s="91">
        <v>3</v>
      </c>
      <c r="C428" s="82" t="s">
        <v>179</v>
      </c>
      <c r="D428" s="217" t="s">
        <v>1035</v>
      </c>
      <c r="E428" s="217" t="s">
        <v>1036</v>
      </c>
      <c r="F428" s="218" t="s">
        <v>1037</v>
      </c>
      <c r="G428" s="217" t="s">
        <v>862</v>
      </c>
      <c r="H428" s="217" t="s">
        <v>862</v>
      </c>
      <c r="I428" s="82" t="s">
        <v>1808</v>
      </c>
      <c r="J428" s="219">
        <v>2685.1000000000004</v>
      </c>
      <c r="K428" s="220">
        <f>K364+265</f>
        <v>2863</v>
      </c>
      <c r="L428" s="220">
        <v>100</v>
      </c>
      <c r="M428" s="220">
        <v>3259</v>
      </c>
      <c r="N428" s="77">
        <v>3261.23</v>
      </c>
      <c r="O428" s="86">
        <f t="shared" si="13"/>
        <v>576.12999999999965</v>
      </c>
      <c r="P428" s="82" t="s">
        <v>2092</v>
      </c>
    </row>
    <row r="429" spans="1:16" ht="33" customHeight="1" x14ac:dyDescent="0.35">
      <c r="A429" s="70" t="s">
        <v>51</v>
      </c>
      <c r="B429" s="90">
        <v>3</v>
      </c>
      <c r="C429" s="72" t="s">
        <v>179</v>
      </c>
      <c r="D429" s="221" t="s">
        <v>1035</v>
      </c>
      <c r="E429" s="221" t="s">
        <v>1038</v>
      </c>
      <c r="F429" s="222" t="s">
        <v>1039</v>
      </c>
      <c r="G429" s="221" t="s">
        <v>862</v>
      </c>
      <c r="H429" s="221" t="s">
        <v>862</v>
      </c>
      <c r="I429" s="72" t="s">
        <v>1809</v>
      </c>
      <c r="J429" s="219">
        <v>3154.8</v>
      </c>
      <c r="K429" s="223">
        <f>K365+265</f>
        <v>3343</v>
      </c>
      <c r="L429" s="223">
        <v>100</v>
      </c>
      <c r="M429" s="223">
        <v>3720</v>
      </c>
      <c r="N429" s="77">
        <v>3708.4</v>
      </c>
      <c r="O429" s="78">
        <f t="shared" si="13"/>
        <v>553.59999999999991</v>
      </c>
      <c r="P429" s="72" t="s">
        <v>2092</v>
      </c>
    </row>
    <row r="430" spans="1:16" ht="33" customHeight="1" x14ac:dyDescent="0.35">
      <c r="A430" s="80" t="s">
        <v>51</v>
      </c>
      <c r="B430" s="91">
        <v>3</v>
      </c>
      <c r="C430" s="82" t="s">
        <v>179</v>
      </c>
      <c r="D430" s="217" t="s">
        <v>1040</v>
      </c>
      <c r="E430" s="217" t="s">
        <v>1041</v>
      </c>
      <c r="F430" s="218" t="s">
        <v>1042</v>
      </c>
      <c r="G430" s="217" t="s">
        <v>862</v>
      </c>
      <c r="H430" s="217" t="s">
        <v>862</v>
      </c>
      <c r="I430" s="82" t="s">
        <v>1810</v>
      </c>
      <c r="J430" s="219">
        <v>3154.8</v>
      </c>
      <c r="K430" s="220">
        <f>K366+265</f>
        <v>3373</v>
      </c>
      <c r="L430" s="220">
        <v>100</v>
      </c>
      <c r="M430" s="220">
        <v>3708</v>
      </c>
      <c r="N430" s="77">
        <v>3696.7599999999998</v>
      </c>
      <c r="O430" s="86">
        <f t="shared" si="13"/>
        <v>541.95999999999958</v>
      </c>
      <c r="P430" s="82" t="s">
        <v>2092</v>
      </c>
    </row>
    <row r="431" spans="1:16" ht="33" customHeight="1" x14ac:dyDescent="0.35">
      <c r="A431" s="70" t="s">
        <v>51</v>
      </c>
      <c r="B431" s="90">
        <v>3</v>
      </c>
      <c r="C431" s="72" t="s">
        <v>179</v>
      </c>
      <c r="D431" s="221" t="s">
        <v>1040</v>
      </c>
      <c r="E431" s="221" t="s">
        <v>1043</v>
      </c>
      <c r="F431" s="222" t="s">
        <v>1044</v>
      </c>
      <c r="G431" s="221" t="s">
        <v>862</v>
      </c>
      <c r="H431" s="221" t="s">
        <v>862</v>
      </c>
      <c r="I431" s="72" t="s">
        <v>1811</v>
      </c>
      <c r="J431" s="219">
        <v>3605.8</v>
      </c>
      <c r="K431" s="223">
        <f>K367+265</f>
        <v>3853</v>
      </c>
      <c r="L431" s="223">
        <v>100</v>
      </c>
      <c r="M431" s="223">
        <v>4203</v>
      </c>
      <c r="N431" s="77">
        <v>4176.91</v>
      </c>
      <c r="O431" s="78">
        <f t="shared" si="13"/>
        <v>571.10999999999967</v>
      </c>
      <c r="P431" s="72" t="s">
        <v>2092</v>
      </c>
    </row>
    <row r="432" spans="1:16" ht="33" customHeight="1" x14ac:dyDescent="0.35">
      <c r="A432" s="80" t="s">
        <v>51</v>
      </c>
      <c r="B432" s="91">
        <v>3</v>
      </c>
      <c r="C432" s="82" t="s">
        <v>179</v>
      </c>
      <c r="D432" s="217" t="s">
        <v>1045</v>
      </c>
      <c r="E432" s="217" t="s">
        <v>1046</v>
      </c>
      <c r="F432" s="218" t="s">
        <v>1047</v>
      </c>
      <c r="G432" s="217" t="s">
        <v>862</v>
      </c>
      <c r="H432" s="217" t="s">
        <v>862</v>
      </c>
      <c r="I432" s="82" t="s">
        <v>1812</v>
      </c>
      <c r="J432" s="219">
        <v>3545.3</v>
      </c>
      <c r="K432" s="220">
        <f>K368+305</f>
        <v>3768</v>
      </c>
      <c r="L432" s="220">
        <v>100</v>
      </c>
      <c r="M432" s="220">
        <v>4306</v>
      </c>
      <c r="N432" s="77">
        <v>4276.82</v>
      </c>
      <c r="O432" s="86">
        <f t="shared" si="13"/>
        <v>731.51999999999953</v>
      </c>
      <c r="P432" s="82" t="s">
        <v>2092</v>
      </c>
    </row>
    <row r="433" spans="1:16" ht="33" customHeight="1" x14ac:dyDescent="0.35">
      <c r="A433" s="70" t="s">
        <v>51</v>
      </c>
      <c r="B433" s="90">
        <v>3</v>
      </c>
      <c r="C433" s="72" t="s">
        <v>179</v>
      </c>
      <c r="D433" s="221" t="s">
        <v>1045</v>
      </c>
      <c r="E433" s="221" t="s">
        <v>1048</v>
      </c>
      <c r="F433" s="222" t="s">
        <v>1049</v>
      </c>
      <c r="G433" s="221" t="s">
        <v>862</v>
      </c>
      <c r="H433" s="221" t="s">
        <v>862</v>
      </c>
      <c r="I433" s="72" t="s">
        <v>1813</v>
      </c>
      <c r="J433" s="219">
        <v>4205.3</v>
      </c>
      <c r="K433" s="223">
        <f>K369+305</f>
        <v>4483</v>
      </c>
      <c r="L433" s="223">
        <v>100</v>
      </c>
      <c r="M433" s="223">
        <v>5034</v>
      </c>
      <c r="N433" s="77">
        <v>4982.9799999999996</v>
      </c>
      <c r="O433" s="78">
        <f t="shared" si="13"/>
        <v>777.67999999999938</v>
      </c>
      <c r="P433" s="72" t="s">
        <v>2092</v>
      </c>
    </row>
    <row r="434" spans="1:16" ht="33" customHeight="1" x14ac:dyDescent="0.35">
      <c r="A434" s="80" t="s">
        <v>51</v>
      </c>
      <c r="B434" s="91">
        <v>3</v>
      </c>
      <c r="C434" s="82" t="s">
        <v>179</v>
      </c>
      <c r="D434" s="217" t="s">
        <v>1050</v>
      </c>
      <c r="E434" s="217" t="s">
        <v>1051</v>
      </c>
      <c r="F434" s="218" t="s">
        <v>1052</v>
      </c>
      <c r="G434" s="217" t="s">
        <v>862</v>
      </c>
      <c r="H434" s="217" t="s">
        <v>862</v>
      </c>
      <c r="I434" s="82" t="s">
        <v>1814</v>
      </c>
      <c r="J434" s="219">
        <v>4744.3</v>
      </c>
      <c r="K434" s="220">
        <f>K370+305</f>
        <v>5458</v>
      </c>
      <c r="L434" s="220">
        <v>100</v>
      </c>
      <c r="M434" s="220">
        <v>5787</v>
      </c>
      <c r="N434" s="77">
        <v>5713.3899999999994</v>
      </c>
      <c r="O434" s="86">
        <f t="shared" si="13"/>
        <v>969.08999999999924</v>
      </c>
      <c r="P434" s="82" t="s">
        <v>2092</v>
      </c>
    </row>
    <row r="435" spans="1:16" ht="33" customHeight="1" x14ac:dyDescent="0.35">
      <c r="A435" s="70" t="s">
        <v>51</v>
      </c>
      <c r="B435" s="90">
        <v>3</v>
      </c>
      <c r="C435" s="72" t="s">
        <v>179</v>
      </c>
      <c r="D435" s="221" t="s">
        <v>1050</v>
      </c>
      <c r="E435" s="221" t="s">
        <v>1053</v>
      </c>
      <c r="F435" s="222" t="s">
        <v>1054</v>
      </c>
      <c r="G435" s="221" t="s">
        <v>862</v>
      </c>
      <c r="H435" s="221" t="s">
        <v>862</v>
      </c>
      <c r="I435" s="72" t="s">
        <v>1815</v>
      </c>
      <c r="J435" s="219">
        <v>5415.3</v>
      </c>
      <c r="K435" s="223">
        <f>K371+305</f>
        <v>6048</v>
      </c>
      <c r="L435" s="223">
        <v>100</v>
      </c>
      <c r="M435" s="223">
        <v>6431</v>
      </c>
      <c r="N435" s="77">
        <v>6338.07</v>
      </c>
      <c r="O435" s="78">
        <f t="shared" si="13"/>
        <v>922.76999999999953</v>
      </c>
      <c r="P435" s="72" t="s">
        <v>2092</v>
      </c>
    </row>
    <row r="436" spans="1:16" ht="33" customHeight="1" x14ac:dyDescent="0.35">
      <c r="A436" s="80" t="s">
        <v>51</v>
      </c>
      <c r="B436" s="91">
        <v>3</v>
      </c>
      <c r="C436" s="82" t="s">
        <v>179</v>
      </c>
      <c r="D436" s="217" t="s">
        <v>1055</v>
      </c>
      <c r="E436" s="217" t="s">
        <v>1056</v>
      </c>
      <c r="F436" s="218" t="s">
        <v>1057</v>
      </c>
      <c r="G436" s="217" t="s">
        <v>862</v>
      </c>
      <c r="H436" s="217" t="s">
        <v>862</v>
      </c>
      <c r="I436" s="82" t="s">
        <v>1816</v>
      </c>
      <c r="J436" s="219">
        <v>4042.5000000000005</v>
      </c>
      <c r="K436" s="220">
        <f>K372+2*265</f>
        <v>4334</v>
      </c>
      <c r="L436" s="220">
        <v>150</v>
      </c>
      <c r="M436" s="220">
        <v>4722</v>
      </c>
      <c r="N436" s="77">
        <v>4730.34</v>
      </c>
      <c r="O436" s="86">
        <f t="shared" si="13"/>
        <v>687.83999999999969</v>
      </c>
      <c r="P436" s="82" t="s">
        <v>2092</v>
      </c>
    </row>
    <row r="437" spans="1:16" ht="33" customHeight="1" x14ac:dyDescent="0.35">
      <c r="A437" s="70" t="s">
        <v>51</v>
      </c>
      <c r="B437" s="90">
        <v>3</v>
      </c>
      <c r="C437" s="72" t="s">
        <v>179</v>
      </c>
      <c r="D437" s="221" t="s">
        <v>1055</v>
      </c>
      <c r="E437" s="221" t="s">
        <v>1058</v>
      </c>
      <c r="F437" s="222" t="s">
        <v>1059</v>
      </c>
      <c r="G437" s="221" t="s">
        <v>862</v>
      </c>
      <c r="H437" s="221" t="s">
        <v>862</v>
      </c>
      <c r="I437" s="72" t="s">
        <v>1817</v>
      </c>
      <c r="J437" s="219">
        <v>4981.9000000000005</v>
      </c>
      <c r="K437" s="223">
        <f>K373+2*265</f>
        <v>5294</v>
      </c>
      <c r="L437" s="223">
        <v>150</v>
      </c>
      <c r="M437" s="223">
        <v>5644</v>
      </c>
      <c r="N437" s="77">
        <v>5624.68</v>
      </c>
      <c r="O437" s="78">
        <f t="shared" si="13"/>
        <v>642.77999999999975</v>
      </c>
      <c r="P437" s="72" t="s">
        <v>2092</v>
      </c>
    </row>
    <row r="438" spans="1:16" ht="33" customHeight="1" x14ac:dyDescent="0.35">
      <c r="A438" s="80" t="s">
        <v>51</v>
      </c>
      <c r="B438" s="91">
        <v>3</v>
      </c>
      <c r="C438" s="82" t="s">
        <v>179</v>
      </c>
      <c r="D438" s="217" t="s">
        <v>1060</v>
      </c>
      <c r="E438" s="217" t="s">
        <v>1061</v>
      </c>
      <c r="F438" s="218" t="s">
        <v>1062</v>
      </c>
      <c r="G438" s="217" t="s">
        <v>862</v>
      </c>
      <c r="H438" s="217" t="s">
        <v>862</v>
      </c>
      <c r="I438" s="82" t="s">
        <v>1818</v>
      </c>
      <c r="J438" s="219">
        <v>4981.9000000000005</v>
      </c>
      <c r="K438" s="220">
        <f>K374+2*265</f>
        <v>5354</v>
      </c>
      <c r="L438" s="220">
        <v>150</v>
      </c>
      <c r="M438" s="220">
        <v>5620</v>
      </c>
      <c r="N438" s="77">
        <v>5601.4</v>
      </c>
      <c r="O438" s="86">
        <f t="shared" si="13"/>
        <v>619.49999999999909</v>
      </c>
      <c r="P438" s="82" t="s">
        <v>2092</v>
      </c>
    </row>
    <row r="439" spans="1:16" ht="33" customHeight="1" x14ac:dyDescent="0.35">
      <c r="A439" s="70" t="s">
        <v>51</v>
      </c>
      <c r="B439" s="90">
        <v>3</v>
      </c>
      <c r="C439" s="72" t="s">
        <v>179</v>
      </c>
      <c r="D439" s="221" t="s">
        <v>1060</v>
      </c>
      <c r="E439" s="221" t="s">
        <v>1063</v>
      </c>
      <c r="F439" s="222" t="s">
        <v>1064</v>
      </c>
      <c r="G439" s="221" t="s">
        <v>862</v>
      </c>
      <c r="H439" s="221" t="s">
        <v>862</v>
      </c>
      <c r="I439" s="72" t="s">
        <v>1819</v>
      </c>
      <c r="J439" s="219">
        <v>5883.9000000000005</v>
      </c>
      <c r="K439" s="223">
        <f>K375+2*265</f>
        <v>6314</v>
      </c>
      <c r="L439" s="223">
        <v>150</v>
      </c>
      <c r="M439" s="223">
        <v>6610</v>
      </c>
      <c r="N439" s="77">
        <v>6561.7</v>
      </c>
      <c r="O439" s="78">
        <f t="shared" si="13"/>
        <v>677.79999999999927</v>
      </c>
      <c r="P439" s="72" t="s">
        <v>2092</v>
      </c>
    </row>
    <row r="440" spans="1:16" ht="33" customHeight="1" x14ac:dyDescent="0.35">
      <c r="A440" s="80" t="s">
        <v>51</v>
      </c>
      <c r="B440" s="91">
        <v>3</v>
      </c>
      <c r="C440" s="82" t="s">
        <v>179</v>
      </c>
      <c r="D440" s="217" t="s">
        <v>1065</v>
      </c>
      <c r="E440" s="217" t="s">
        <v>1066</v>
      </c>
      <c r="F440" s="218" t="s">
        <v>1067</v>
      </c>
      <c r="G440" s="217" t="s">
        <v>862</v>
      </c>
      <c r="H440" s="217" t="s">
        <v>862</v>
      </c>
      <c r="I440" s="82" t="s">
        <v>1820</v>
      </c>
      <c r="J440" s="219">
        <v>5762.9000000000005</v>
      </c>
      <c r="K440" s="220">
        <f>K376+2*305</f>
        <v>6144</v>
      </c>
      <c r="L440" s="220">
        <v>150</v>
      </c>
      <c r="M440" s="220">
        <v>6816</v>
      </c>
      <c r="N440" s="77">
        <v>6761.5199999999995</v>
      </c>
      <c r="O440" s="86">
        <f t="shared" si="13"/>
        <v>998.61999999999898</v>
      </c>
      <c r="P440" s="82" t="s">
        <v>2092</v>
      </c>
    </row>
    <row r="441" spans="1:16" ht="33" customHeight="1" x14ac:dyDescent="0.35">
      <c r="A441" s="70" t="s">
        <v>51</v>
      </c>
      <c r="B441" s="90">
        <v>3</v>
      </c>
      <c r="C441" s="72" t="s">
        <v>179</v>
      </c>
      <c r="D441" s="221" t="s">
        <v>1065</v>
      </c>
      <c r="E441" s="221" t="s">
        <v>1068</v>
      </c>
      <c r="F441" s="222" t="s">
        <v>1069</v>
      </c>
      <c r="G441" s="221" t="s">
        <v>862</v>
      </c>
      <c r="H441" s="221" t="s">
        <v>862</v>
      </c>
      <c r="I441" s="72" t="s">
        <v>1821</v>
      </c>
      <c r="J441" s="219">
        <v>7082.9000000000005</v>
      </c>
      <c r="K441" s="223">
        <f>K377+2*305</f>
        <v>7574</v>
      </c>
      <c r="L441" s="223">
        <v>150</v>
      </c>
      <c r="M441" s="223">
        <v>8290</v>
      </c>
      <c r="N441" s="77">
        <v>8191.3</v>
      </c>
      <c r="O441" s="78">
        <f t="shared" si="13"/>
        <v>1108.3999999999996</v>
      </c>
      <c r="P441" s="72" t="s">
        <v>2092</v>
      </c>
    </row>
    <row r="442" spans="1:16" ht="33" customHeight="1" x14ac:dyDescent="0.35">
      <c r="A442" s="80" t="s">
        <v>51</v>
      </c>
      <c r="B442" s="91">
        <v>3</v>
      </c>
      <c r="C442" s="82" t="s">
        <v>179</v>
      </c>
      <c r="D442" s="217" t="s">
        <v>1070</v>
      </c>
      <c r="E442" s="217" t="s">
        <v>1071</v>
      </c>
      <c r="F442" s="218" t="s">
        <v>1072</v>
      </c>
      <c r="G442" s="217" t="s">
        <v>862</v>
      </c>
      <c r="H442" s="217" t="s">
        <v>862</v>
      </c>
      <c r="I442" s="82" t="s">
        <v>1822</v>
      </c>
      <c r="J442" s="219">
        <v>8160.9000000000005</v>
      </c>
      <c r="K442" s="220">
        <f>K378+2*305</f>
        <v>9524</v>
      </c>
      <c r="L442" s="220">
        <v>150</v>
      </c>
      <c r="M442" s="220">
        <v>9778</v>
      </c>
      <c r="N442" s="77">
        <v>9634.66</v>
      </c>
      <c r="O442" s="86">
        <f t="shared" si="13"/>
        <v>1473.7599999999993</v>
      </c>
      <c r="P442" s="82" t="s">
        <v>2092</v>
      </c>
    </row>
    <row r="443" spans="1:16" ht="33" customHeight="1" x14ac:dyDescent="0.35">
      <c r="A443" s="70" t="s">
        <v>51</v>
      </c>
      <c r="B443" s="90">
        <v>3</v>
      </c>
      <c r="C443" s="72" t="s">
        <v>179</v>
      </c>
      <c r="D443" s="221" t="s">
        <v>1070</v>
      </c>
      <c r="E443" s="221" t="s">
        <v>1073</v>
      </c>
      <c r="F443" s="222" t="s">
        <v>1074</v>
      </c>
      <c r="G443" s="221" t="s">
        <v>862</v>
      </c>
      <c r="H443" s="221" t="s">
        <v>862</v>
      </c>
      <c r="I443" s="72" t="s">
        <v>1823</v>
      </c>
      <c r="J443" s="219">
        <v>9502.9000000000015</v>
      </c>
      <c r="K443" s="223">
        <f>K379+2*305</f>
        <v>10704</v>
      </c>
      <c r="L443" s="223">
        <v>150</v>
      </c>
      <c r="M443" s="223">
        <v>11066</v>
      </c>
      <c r="N443" s="77">
        <v>10884.02</v>
      </c>
      <c r="O443" s="78">
        <f t="shared" si="13"/>
        <v>1381.119999999999</v>
      </c>
      <c r="P443" s="72" t="s">
        <v>2092</v>
      </c>
    </row>
    <row r="444" spans="1:16" ht="33" customHeight="1" x14ac:dyDescent="0.35">
      <c r="A444" s="80" t="s">
        <v>51</v>
      </c>
      <c r="B444" s="91">
        <v>3</v>
      </c>
      <c r="C444" s="82" t="s">
        <v>179</v>
      </c>
      <c r="D444" s="217" t="s">
        <v>1075</v>
      </c>
      <c r="E444" s="217" t="s">
        <v>1076</v>
      </c>
      <c r="F444" s="218" t="s">
        <v>1077</v>
      </c>
      <c r="G444" s="217" t="s">
        <v>862</v>
      </c>
      <c r="H444" s="217" t="s">
        <v>862</v>
      </c>
      <c r="I444" s="82" t="s">
        <v>1824</v>
      </c>
      <c r="J444" s="219">
        <v>4786.1000000000004</v>
      </c>
      <c r="K444" s="220">
        <f>K380+2*265</f>
        <v>5125</v>
      </c>
      <c r="L444" s="220">
        <v>175</v>
      </c>
      <c r="M444" s="220">
        <v>5745</v>
      </c>
      <c r="N444" s="77">
        <v>5747.65</v>
      </c>
      <c r="O444" s="86">
        <f t="shared" si="13"/>
        <v>961.54999999999927</v>
      </c>
      <c r="P444" s="82" t="s">
        <v>2092</v>
      </c>
    </row>
    <row r="445" spans="1:16" ht="33" customHeight="1" x14ac:dyDescent="0.35">
      <c r="A445" s="70" t="s">
        <v>51</v>
      </c>
      <c r="B445" s="90">
        <v>3</v>
      </c>
      <c r="C445" s="72" t="s">
        <v>179</v>
      </c>
      <c r="D445" s="221" t="s">
        <v>1075</v>
      </c>
      <c r="E445" s="221" t="s">
        <v>1078</v>
      </c>
      <c r="F445" s="222" t="s">
        <v>1079</v>
      </c>
      <c r="G445" s="221" t="s">
        <v>862</v>
      </c>
      <c r="H445" s="221" t="s">
        <v>862</v>
      </c>
      <c r="I445" s="72" t="s">
        <v>1825</v>
      </c>
      <c r="J445" s="219">
        <v>5725.5000000000009</v>
      </c>
      <c r="K445" s="223">
        <f>K381+2*265</f>
        <v>6085</v>
      </c>
      <c r="L445" s="223">
        <v>175</v>
      </c>
      <c r="M445" s="223">
        <v>6667</v>
      </c>
      <c r="N445" s="77">
        <v>6641.99</v>
      </c>
      <c r="O445" s="78">
        <f t="shared" si="13"/>
        <v>916.48999999999887</v>
      </c>
      <c r="P445" s="72" t="s">
        <v>2092</v>
      </c>
    </row>
    <row r="446" spans="1:16" ht="33" customHeight="1" x14ac:dyDescent="0.35">
      <c r="A446" s="80" t="s">
        <v>51</v>
      </c>
      <c r="B446" s="91">
        <v>3</v>
      </c>
      <c r="C446" s="82" t="s">
        <v>179</v>
      </c>
      <c r="D446" s="217" t="s">
        <v>1080</v>
      </c>
      <c r="E446" s="217" t="s">
        <v>1081</v>
      </c>
      <c r="F446" s="218" t="s">
        <v>1082</v>
      </c>
      <c r="G446" s="217" t="s">
        <v>862</v>
      </c>
      <c r="H446" s="217" t="s">
        <v>862</v>
      </c>
      <c r="I446" s="82" t="s">
        <v>1826</v>
      </c>
      <c r="J446" s="219">
        <v>5725.5000000000009</v>
      </c>
      <c r="K446" s="220">
        <f>K382+2*265</f>
        <v>6145</v>
      </c>
      <c r="L446" s="220">
        <v>175</v>
      </c>
      <c r="M446" s="220">
        <v>6654</v>
      </c>
      <c r="N446" s="77">
        <v>6629.38</v>
      </c>
      <c r="O446" s="86">
        <f t="shared" si="13"/>
        <v>903.8799999999992</v>
      </c>
      <c r="P446" s="82" t="s">
        <v>2092</v>
      </c>
    </row>
    <row r="447" spans="1:16" ht="33" customHeight="1" x14ac:dyDescent="0.35">
      <c r="A447" s="70" t="s">
        <v>51</v>
      </c>
      <c r="B447" s="90">
        <v>3</v>
      </c>
      <c r="C447" s="72" t="s">
        <v>179</v>
      </c>
      <c r="D447" s="221" t="s">
        <v>1080</v>
      </c>
      <c r="E447" s="221" t="s">
        <v>1083</v>
      </c>
      <c r="F447" s="222" t="s">
        <v>1084</v>
      </c>
      <c r="G447" s="221" t="s">
        <v>862</v>
      </c>
      <c r="H447" s="221" t="s">
        <v>862</v>
      </c>
      <c r="I447" s="72" t="s">
        <v>1827</v>
      </c>
      <c r="J447" s="219">
        <v>6627.5000000000009</v>
      </c>
      <c r="K447" s="223">
        <f>K383+2*265</f>
        <v>7105</v>
      </c>
      <c r="L447" s="223">
        <v>175</v>
      </c>
      <c r="M447" s="223">
        <v>7633</v>
      </c>
      <c r="N447" s="77">
        <v>7579.01</v>
      </c>
      <c r="O447" s="78">
        <f t="shared" si="13"/>
        <v>951.50999999999931</v>
      </c>
      <c r="P447" s="72" t="s">
        <v>2092</v>
      </c>
    </row>
    <row r="448" spans="1:16" ht="33" customHeight="1" x14ac:dyDescent="0.35">
      <c r="A448" s="80" t="s">
        <v>51</v>
      </c>
      <c r="B448" s="91">
        <v>3</v>
      </c>
      <c r="C448" s="82" t="s">
        <v>179</v>
      </c>
      <c r="D448" s="217" t="s">
        <v>1085</v>
      </c>
      <c r="E448" s="217" t="s">
        <v>1086</v>
      </c>
      <c r="F448" s="218" t="s">
        <v>1087</v>
      </c>
      <c r="G448" s="217" t="s">
        <v>862</v>
      </c>
      <c r="H448" s="217" t="s">
        <v>862</v>
      </c>
      <c r="I448" s="82" t="s">
        <v>1828</v>
      </c>
      <c r="J448" s="219">
        <v>6506.5000000000009</v>
      </c>
      <c r="K448" s="220">
        <f>K384+2*305</f>
        <v>6935</v>
      </c>
      <c r="L448" s="220">
        <v>175</v>
      </c>
      <c r="M448" s="220">
        <v>7839</v>
      </c>
      <c r="N448" s="77">
        <v>7778.83</v>
      </c>
      <c r="O448" s="86">
        <f t="shared" si="13"/>
        <v>1272.329999999999</v>
      </c>
      <c r="P448" s="82" t="s">
        <v>2092</v>
      </c>
    </row>
    <row r="449" spans="1:16" ht="33" customHeight="1" x14ac:dyDescent="0.35">
      <c r="A449" s="70" t="s">
        <v>51</v>
      </c>
      <c r="B449" s="90">
        <v>3</v>
      </c>
      <c r="C449" s="72" t="s">
        <v>179</v>
      </c>
      <c r="D449" s="221" t="s">
        <v>1085</v>
      </c>
      <c r="E449" s="221" t="s">
        <v>1088</v>
      </c>
      <c r="F449" s="222" t="s">
        <v>1089</v>
      </c>
      <c r="G449" s="221" t="s">
        <v>862</v>
      </c>
      <c r="H449" s="221" t="s">
        <v>862</v>
      </c>
      <c r="I449" s="72" t="s">
        <v>1829</v>
      </c>
      <c r="J449" s="219">
        <v>7826.5000000000009</v>
      </c>
      <c r="K449" s="223">
        <f>K385+2*305</f>
        <v>8365</v>
      </c>
      <c r="L449" s="223">
        <v>175</v>
      </c>
      <c r="M449" s="223">
        <v>9313</v>
      </c>
      <c r="N449" s="77">
        <v>9208.61</v>
      </c>
      <c r="O449" s="78">
        <f t="shared" si="13"/>
        <v>1382.1099999999997</v>
      </c>
      <c r="P449" s="72" t="s">
        <v>2092</v>
      </c>
    </row>
    <row r="450" spans="1:16" ht="33" customHeight="1" x14ac:dyDescent="0.35">
      <c r="A450" s="80" t="s">
        <v>51</v>
      </c>
      <c r="B450" s="91">
        <v>3</v>
      </c>
      <c r="C450" s="82" t="s">
        <v>179</v>
      </c>
      <c r="D450" s="217" t="s">
        <v>1090</v>
      </c>
      <c r="E450" s="217" t="s">
        <v>1091</v>
      </c>
      <c r="F450" s="218" t="s">
        <v>1092</v>
      </c>
      <c r="G450" s="217" t="s">
        <v>862</v>
      </c>
      <c r="H450" s="217" t="s">
        <v>862</v>
      </c>
      <c r="I450" s="82" t="s">
        <v>1830</v>
      </c>
      <c r="J450" s="219">
        <v>8904.5</v>
      </c>
      <c r="K450" s="220">
        <f>K386+2*305</f>
        <v>10315</v>
      </c>
      <c r="L450" s="220">
        <v>175</v>
      </c>
      <c r="M450" s="220">
        <v>10801</v>
      </c>
      <c r="N450" s="77">
        <v>10651.97</v>
      </c>
      <c r="O450" s="86">
        <f t="shared" si="13"/>
        <v>1747.4699999999993</v>
      </c>
      <c r="P450" s="82" t="s">
        <v>2092</v>
      </c>
    </row>
    <row r="451" spans="1:16" ht="33" customHeight="1" x14ac:dyDescent="0.35">
      <c r="A451" s="70" t="s">
        <v>51</v>
      </c>
      <c r="B451" s="90">
        <v>3</v>
      </c>
      <c r="C451" s="72" t="s">
        <v>179</v>
      </c>
      <c r="D451" s="221" t="s">
        <v>1090</v>
      </c>
      <c r="E451" s="221" t="s">
        <v>1093</v>
      </c>
      <c r="F451" s="222" t="s">
        <v>1094</v>
      </c>
      <c r="G451" s="221" t="s">
        <v>862</v>
      </c>
      <c r="H451" s="221" t="s">
        <v>862</v>
      </c>
      <c r="I451" s="72" t="s">
        <v>1831</v>
      </c>
      <c r="J451" s="219">
        <v>10246.5</v>
      </c>
      <c r="K451" s="223">
        <f>K387+2*305</f>
        <v>11495</v>
      </c>
      <c r="L451" s="223">
        <v>175</v>
      </c>
      <c r="M451" s="223">
        <v>12089</v>
      </c>
      <c r="N451" s="77">
        <v>11901.33</v>
      </c>
      <c r="O451" s="78">
        <f t="shared" si="13"/>
        <v>1654.83</v>
      </c>
      <c r="P451" s="72" t="s">
        <v>2092</v>
      </c>
    </row>
    <row r="452" spans="1:16" ht="58" x14ac:dyDescent="0.35">
      <c r="A452" s="80" t="s">
        <v>51</v>
      </c>
      <c r="B452" s="91">
        <v>3</v>
      </c>
      <c r="C452" s="82" t="s">
        <v>179</v>
      </c>
      <c r="D452" s="217" t="s">
        <v>1095</v>
      </c>
      <c r="E452" s="217" t="s">
        <v>1096</v>
      </c>
      <c r="F452" s="218" t="s">
        <v>1097</v>
      </c>
      <c r="G452" s="217" t="s">
        <v>862</v>
      </c>
      <c r="H452" s="217" t="s">
        <v>862</v>
      </c>
      <c r="I452" s="82" t="s">
        <v>1832</v>
      </c>
      <c r="J452" s="219">
        <v>2363.9</v>
      </c>
      <c r="K452" s="220">
        <f>K388+265</f>
        <v>2491</v>
      </c>
      <c r="L452" s="220">
        <v>100</v>
      </c>
      <c r="M452" s="220">
        <v>2819</v>
      </c>
      <c r="N452" s="77">
        <v>2834.43</v>
      </c>
      <c r="O452" s="86">
        <f t="shared" si="13"/>
        <v>470.52999999999975</v>
      </c>
      <c r="P452" s="82" t="s">
        <v>2092</v>
      </c>
    </row>
    <row r="453" spans="1:16" ht="58" x14ac:dyDescent="0.35">
      <c r="A453" s="70" t="s">
        <v>51</v>
      </c>
      <c r="B453" s="90">
        <v>3</v>
      </c>
      <c r="C453" s="72" t="s">
        <v>179</v>
      </c>
      <c r="D453" s="221" t="s">
        <v>1095</v>
      </c>
      <c r="E453" s="221" t="s">
        <v>1098</v>
      </c>
      <c r="F453" s="222" t="s">
        <v>1099</v>
      </c>
      <c r="G453" s="221" t="s">
        <v>862</v>
      </c>
      <c r="H453" s="221" t="s">
        <v>862</v>
      </c>
      <c r="I453" s="72" t="s">
        <v>1833</v>
      </c>
      <c r="J453" s="219">
        <v>2833.6000000000004</v>
      </c>
      <c r="K453" s="223">
        <f>K389+265</f>
        <v>2971</v>
      </c>
      <c r="L453" s="223">
        <v>100</v>
      </c>
      <c r="M453" s="223">
        <v>3280</v>
      </c>
      <c r="N453" s="77">
        <v>3281.6</v>
      </c>
      <c r="O453" s="78">
        <f t="shared" si="13"/>
        <v>447.99999999999955</v>
      </c>
      <c r="P453" s="72" t="s">
        <v>2092</v>
      </c>
    </row>
    <row r="454" spans="1:16" ht="58" x14ac:dyDescent="0.35">
      <c r="A454" s="80" t="s">
        <v>51</v>
      </c>
      <c r="B454" s="91">
        <v>3</v>
      </c>
      <c r="C454" s="82" t="s">
        <v>179</v>
      </c>
      <c r="D454" s="217" t="s">
        <v>1100</v>
      </c>
      <c r="E454" s="217" t="s">
        <v>1101</v>
      </c>
      <c r="F454" s="218" t="s">
        <v>1102</v>
      </c>
      <c r="G454" s="217" t="s">
        <v>862</v>
      </c>
      <c r="H454" s="217" t="s">
        <v>862</v>
      </c>
      <c r="I454" s="82" t="s">
        <v>1834</v>
      </c>
      <c r="J454" s="219">
        <v>2833.6000000000004</v>
      </c>
      <c r="K454" s="220">
        <f>K390+265</f>
        <v>3001</v>
      </c>
      <c r="L454" s="220">
        <v>100</v>
      </c>
      <c r="M454" s="220">
        <v>3280</v>
      </c>
      <c r="N454" s="77">
        <v>3281.6</v>
      </c>
      <c r="O454" s="86">
        <f t="shared" si="13"/>
        <v>447.99999999999955</v>
      </c>
      <c r="P454" s="82" t="s">
        <v>2092</v>
      </c>
    </row>
    <row r="455" spans="1:16" ht="58" x14ac:dyDescent="0.35">
      <c r="A455" s="70" t="s">
        <v>51</v>
      </c>
      <c r="B455" s="90">
        <v>3</v>
      </c>
      <c r="C455" s="72" t="s">
        <v>179</v>
      </c>
      <c r="D455" s="221" t="s">
        <v>1100</v>
      </c>
      <c r="E455" s="221" t="s">
        <v>1103</v>
      </c>
      <c r="F455" s="222" t="s">
        <v>1104</v>
      </c>
      <c r="G455" s="221" t="s">
        <v>862</v>
      </c>
      <c r="H455" s="221" t="s">
        <v>862</v>
      </c>
      <c r="I455" s="72" t="s">
        <v>1835</v>
      </c>
      <c r="J455" s="219">
        <v>3284.6000000000004</v>
      </c>
      <c r="K455" s="223">
        <f>K391+265</f>
        <v>3481</v>
      </c>
      <c r="L455" s="223">
        <v>100</v>
      </c>
      <c r="M455" s="223">
        <v>3763</v>
      </c>
      <c r="N455" s="77">
        <v>3750.1099999999997</v>
      </c>
      <c r="O455" s="78">
        <f t="shared" si="13"/>
        <v>465.50999999999931</v>
      </c>
      <c r="P455" s="72" t="s">
        <v>2092</v>
      </c>
    </row>
    <row r="456" spans="1:16" ht="58" x14ac:dyDescent="0.35">
      <c r="A456" s="80" t="s">
        <v>51</v>
      </c>
      <c r="B456" s="91">
        <v>3</v>
      </c>
      <c r="C456" s="82" t="s">
        <v>179</v>
      </c>
      <c r="D456" s="217" t="s">
        <v>1105</v>
      </c>
      <c r="E456" s="217" t="s">
        <v>1106</v>
      </c>
      <c r="F456" s="218" t="s">
        <v>1107</v>
      </c>
      <c r="G456" s="217" t="s">
        <v>862</v>
      </c>
      <c r="H456" s="217" t="s">
        <v>862</v>
      </c>
      <c r="I456" s="82" t="s">
        <v>1836</v>
      </c>
      <c r="J456" s="219">
        <v>3224.1000000000004</v>
      </c>
      <c r="K456" s="220">
        <f>K392+305</f>
        <v>3396</v>
      </c>
      <c r="L456" s="220">
        <v>100</v>
      </c>
      <c r="M456" s="220">
        <v>3866</v>
      </c>
      <c r="N456" s="77">
        <v>3850.02</v>
      </c>
      <c r="O456" s="86">
        <f t="shared" si="13"/>
        <v>625.91999999999962</v>
      </c>
      <c r="P456" s="82" t="s">
        <v>2092</v>
      </c>
    </row>
    <row r="457" spans="1:16" ht="58" x14ac:dyDescent="0.35">
      <c r="A457" s="70" t="s">
        <v>51</v>
      </c>
      <c r="B457" s="90">
        <v>3</v>
      </c>
      <c r="C457" s="72" t="s">
        <v>179</v>
      </c>
      <c r="D457" s="221" t="s">
        <v>1105</v>
      </c>
      <c r="E457" s="221" t="s">
        <v>1108</v>
      </c>
      <c r="F457" s="222" t="s">
        <v>1109</v>
      </c>
      <c r="G457" s="221" t="s">
        <v>862</v>
      </c>
      <c r="H457" s="221" t="s">
        <v>862</v>
      </c>
      <c r="I457" s="72" t="s">
        <v>1837</v>
      </c>
      <c r="J457" s="219">
        <v>3884.1000000000004</v>
      </c>
      <c r="K457" s="223">
        <f>K393+305</f>
        <v>4111</v>
      </c>
      <c r="L457" s="223">
        <v>100</v>
      </c>
      <c r="M457" s="223">
        <v>4603</v>
      </c>
      <c r="N457" s="77">
        <v>4564.91</v>
      </c>
      <c r="O457" s="78">
        <f t="shared" si="13"/>
        <v>680.80999999999949</v>
      </c>
      <c r="P457" s="72" t="s">
        <v>2092</v>
      </c>
    </row>
    <row r="458" spans="1:16" ht="58" x14ac:dyDescent="0.35">
      <c r="A458" s="80" t="s">
        <v>51</v>
      </c>
      <c r="B458" s="91">
        <v>3</v>
      </c>
      <c r="C458" s="82" t="s">
        <v>179</v>
      </c>
      <c r="D458" s="217" t="s">
        <v>1110</v>
      </c>
      <c r="E458" s="217" t="s">
        <v>1111</v>
      </c>
      <c r="F458" s="218" t="s">
        <v>1112</v>
      </c>
      <c r="G458" s="217" t="s">
        <v>862</v>
      </c>
      <c r="H458" s="217" t="s">
        <v>862</v>
      </c>
      <c r="I458" s="82" t="s">
        <v>1838</v>
      </c>
      <c r="J458" s="219">
        <v>4423.1000000000004</v>
      </c>
      <c r="K458" s="220">
        <f>K394+305</f>
        <v>5086</v>
      </c>
      <c r="L458" s="220">
        <v>100</v>
      </c>
      <c r="M458" s="220">
        <v>5356</v>
      </c>
      <c r="N458" s="77">
        <v>5295.32</v>
      </c>
      <c r="O458" s="86">
        <f t="shared" si="13"/>
        <v>872.21999999999935</v>
      </c>
      <c r="P458" s="82" t="s">
        <v>2092</v>
      </c>
    </row>
    <row r="459" spans="1:16" ht="58" x14ac:dyDescent="0.35">
      <c r="A459" s="70" t="s">
        <v>51</v>
      </c>
      <c r="B459" s="90">
        <v>3</v>
      </c>
      <c r="C459" s="72" t="s">
        <v>179</v>
      </c>
      <c r="D459" s="221" t="s">
        <v>1110</v>
      </c>
      <c r="E459" s="221" t="s">
        <v>1113</v>
      </c>
      <c r="F459" s="222" t="s">
        <v>1114</v>
      </c>
      <c r="G459" s="221" t="s">
        <v>862</v>
      </c>
      <c r="H459" s="221" t="s">
        <v>862</v>
      </c>
      <c r="I459" s="72" t="s">
        <v>1839</v>
      </c>
      <c r="J459" s="219">
        <v>5094.1000000000004</v>
      </c>
      <c r="K459" s="223">
        <f>K395+305</f>
        <v>5676</v>
      </c>
      <c r="L459" s="223">
        <v>100</v>
      </c>
      <c r="M459" s="223">
        <v>6196</v>
      </c>
      <c r="N459" s="77">
        <v>6110.12</v>
      </c>
      <c r="O459" s="78">
        <f t="shared" si="13"/>
        <v>1016.0199999999995</v>
      </c>
      <c r="P459" s="72" t="s">
        <v>2092</v>
      </c>
    </row>
    <row r="460" spans="1:16" ht="58" x14ac:dyDescent="0.35">
      <c r="A460" s="80" t="s">
        <v>51</v>
      </c>
      <c r="B460" s="91">
        <v>3</v>
      </c>
      <c r="C460" s="82" t="s">
        <v>179</v>
      </c>
      <c r="D460" s="217" t="s">
        <v>1115</v>
      </c>
      <c r="E460" s="217" t="s">
        <v>1116</v>
      </c>
      <c r="F460" s="218" t="s">
        <v>1117</v>
      </c>
      <c r="G460" s="217" t="s">
        <v>862</v>
      </c>
      <c r="H460" s="217" t="s">
        <v>862</v>
      </c>
      <c r="I460" s="82" t="s">
        <v>1840</v>
      </c>
      <c r="J460" s="219">
        <v>3458.4</v>
      </c>
      <c r="K460" s="220">
        <f>K396+265</f>
        <v>3641</v>
      </c>
      <c r="L460" s="220">
        <v>100</v>
      </c>
      <c r="M460" s="220">
        <v>3857</v>
      </c>
      <c r="N460" s="77">
        <v>3841.29</v>
      </c>
      <c r="O460" s="86">
        <f t="shared" ref="O460:O523" si="17">N460-J460</f>
        <v>382.88999999999987</v>
      </c>
      <c r="P460" s="82" t="s">
        <v>2092</v>
      </c>
    </row>
    <row r="461" spans="1:16" ht="58" x14ac:dyDescent="0.35">
      <c r="A461" s="70" t="s">
        <v>51</v>
      </c>
      <c r="B461" s="90">
        <v>3</v>
      </c>
      <c r="C461" s="72" t="s">
        <v>179</v>
      </c>
      <c r="D461" s="221" t="s">
        <v>1115</v>
      </c>
      <c r="E461" s="221" t="s">
        <v>1118</v>
      </c>
      <c r="F461" s="222" t="s">
        <v>1119</v>
      </c>
      <c r="G461" s="221" t="s">
        <v>862</v>
      </c>
      <c r="H461" s="221" t="s">
        <v>862</v>
      </c>
      <c r="I461" s="72" t="s">
        <v>1841</v>
      </c>
      <c r="J461" s="219">
        <v>3928.1000000000004</v>
      </c>
      <c r="K461" s="223">
        <f>K397+265</f>
        <v>4121</v>
      </c>
      <c r="L461" s="223">
        <v>100</v>
      </c>
      <c r="M461" s="223">
        <v>4412</v>
      </c>
      <c r="N461" s="77">
        <v>4379.6400000000003</v>
      </c>
      <c r="O461" s="78">
        <f t="shared" si="17"/>
        <v>451.53999999999996</v>
      </c>
      <c r="P461" s="72" t="s">
        <v>2092</v>
      </c>
    </row>
    <row r="462" spans="1:16" ht="58" x14ac:dyDescent="0.35">
      <c r="A462" s="80" t="s">
        <v>51</v>
      </c>
      <c r="B462" s="91">
        <v>3</v>
      </c>
      <c r="C462" s="82" t="s">
        <v>179</v>
      </c>
      <c r="D462" s="217" t="s">
        <v>1120</v>
      </c>
      <c r="E462" s="217" t="s">
        <v>1121</v>
      </c>
      <c r="F462" s="218" t="s">
        <v>1122</v>
      </c>
      <c r="G462" s="217" t="s">
        <v>862</v>
      </c>
      <c r="H462" s="217" t="s">
        <v>862</v>
      </c>
      <c r="I462" s="82" t="s">
        <v>1842</v>
      </c>
      <c r="J462" s="219">
        <v>3928.1000000000004</v>
      </c>
      <c r="K462" s="220">
        <f>K398+265</f>
        <v>4151</v>
      </c>
      <c r="L462" s="220">
        <v>100</v>
      </c>
      <c r="M462" s="220">
        <v>4873</v>
      </c>
      <c r="N462" s="77">
        <v>4826.8099999999995</v>
      </c>
      <c r="O462" s="86">
        <f t="shared" si="17"/>
        <v>898.70999999999913</v>
      </c>
      <c r="P462" s="82" t="s">
        <v>2092</v>
      </c>
    </row>
    <row r="463" spans="1:16" ht="58" x14ac:dyDescent="0.35">
      <c r="A463" s="70" t="s">
        <v>51</v>
      </c>
      <c r="B463" s="90">
        <v>3</v>
      </c>
      <c r="C463" s="72" t="s">
        <v>179</v>
      </c>
      <c r="D463" s="221" t="s">
        <v>1120</v>
      </c>
      <c r="E463" s="221" t="s">
        <v>1123</v>
      </c>
      <c r="F463" s="222" t="s">
        <v>1124</v>
      </c>
      <c r="G463" s="221" t="s">
        <v>862</v>
      </c>
      <c r="H463" s="221" t="s">
        <v>862</v>
      </c>
      <c r="I463" s="72" t="s">
        <v>1843</v>
      </c>
      <c r="J463" s="219">
        <v>4379.1000000000004</v>
      </c>
      <c r="K463" s="223">
        <f>K399+265</f>
        <v>4631</v>
      </c>
      <c r="L463" s="223">
        <v>100</v>
      </c>
      <c r="M463" s="223">
        <v>5356</v>
      </c>
      <c r="N463" s="77">
        <v>5295.32</v>
      </c>
      <c r="O463" s="78">
        <f t="shared" si="17"/>
        <v>916.21999999999935</v>
      </c>
      <c r="P463" s="72" t="s">
        <v>2092</v>
      </c>
    </row>
    <row r="464" spans="1:16" ht="58" x14ac:dyDescent="0.35">
      <c r="A464" s="80" t="s">
        <v>51</v>
      </c>
      <c r="B464" s="91">
        <v>3</v>
      </c>
      <c r="C464" s="82" t="s">
        <v>179</v>
      </c>
      <c r="D464" s="217" t="s">
        <v>1125</v>
      </c>
      <c r="E464" s="217" t="s">
        <v>1126</v>
      </c>
      <c r="F464" s="218" t="s">
        <v>1127</v>
      </c>
      <c r="G464" s="217" t="s">
        <v>862</v>
      </c>
      <c r="H464" s="217" t="s">
        <v>862</v>
      </c>
      <c r="I464" s="82" t="s">
        <v>1844</v>
      </c>
      <c r="J464" s="219">
        <v>4318.6000000000004</v>
      </c>
      <c r="K464" s="220">
        <f>K400+305</f>
        <v>4546</v>
      </c>
      <c r="L464" s="220">
        <v>100</v>
      </c>
      <c r="M464" s="220">
        <v>5459</v>
      </c>
      <c r="N464" s="77">
        <v>5395.23</v>
      </c>
      <c r="O464" s="86">
        <f t="shared" si="17"/>
        <v>1076.6299999999992</v>
      </c>
      <c r="P464" s="82" t="s">
        <v>2092</v>
      </c>
    </row>
    <row r="465" spans="1:16" ht="58" x14ac:dyDescent="0.35">
      <c r="A465" s="70" t="s">
        <v>51</v>
      </c>
      <c r="B465" s="90">
        <v>3</v>
      </c>
      <c r="C465" s="72" t="s">
        <v>179</v>
      </c>
      <c r="D465" s="221" t="s">
        <v>1125</v>
      </c>
      <c r="E465" s="221" t="s">
        <v>1128</v>
      </c>
      <c r="F465" s="222" t="s">
        <v>1129</v>
      </c>
      <c r="G465" s="221" t="s">
        <v>862</v>
      </c>
      <c r="H465" s="221" t="s">
        <v>862</v>
      </c>
      <c r="I465" s="72" t="s">
        <v>1845</v>
      </c>
      <c r="J465" s="219">
        <v>4978.6000000000004</v>
      </c>
      <c r="K465" s="223">
        <f>K401+305</f>
        <v>5261</v>
      </c>
      <c r="L465" s="223">
        <v>100</v>
      </c>
      <c r="M465" s="223">
        <v>6195</v>
      </c>
      <c r="N465" s="77">
        <v>6109.15</v>
      </c>
      <c r="O465" s="78">
        <f t="shared" si="17"/>
        <v>1130.5499999999993</v>
      </c>
      <c r="P465" s="72" t="s">
        <v>2092</v>
      </c>
    </row>
    <row r="466" spans="1:16" ht="58" x14ac:dyDescent="0.35">
      <c r="A466" s="80" t="s">
        <v>51</v>
      </c>
      <c r="B466" s="91">
        <v>3</v>
      </c>
      <c r="C466" s="82" t="s">
        <v>179</v>
      </c>
      <c r="D466" s="217" t="s">
        <v>1130</v>
      </c>
      <c r="E466" s="217" t="s">
        <v>1131</v>
      </c>
      <c r="F466" s="218" t="s">
        <v>1132</v>
      </c>
      <c r="G466" s="217" t="s">
        <v>862</v>
      </c>
      <c r="H466" s="217" t="s">
        <v>862</v>
      </c>
      <c r="I466" s="82" t="s">
        <v>1846</v>
      </c>
      <c r="J466" s="219">
        <v>5517.6</v>
      </c>
      <c r="K466" s="220">
        <f>K402+305</f>
        <v>6236</v>
      </c>
      <c r="L466" s="220">
        <v>100</v>
      </c>
      <c r="M466" s="220">
        <v>6940</v>
      </c>
      <c r="N466" s="77">
        <v>6831.8</v>
      </c>
      <c r="O466" s="86">
        <f t="shared" si="17"/>
        <v>1314.1999999999998</v>
      </c>
      <c r="P466" s="82" t="s">
        <v>2092</v>
      </c>
    </row>
    <row r="467" spans="1:16" ht="58" x14ac:dyDescent="0.35">
      <c r="A467" s="70" t="s">
        <v>51</v>
      </c>
      <c r="B467" s="90">
        <v>3</v>
      </c>
      <c r="C467" s="72" t="s">
        <v>179</v>
      </c>
      <c r="D467" s="221" t="s">
        <v>1130</v>
      </c>
      <c r="E467" s="221" t="s">
        <v>1133</v>
      </c>
      <c r="F467" s="222" t="s">
        <v>1134</v>
      </c>
      <c r="G467" s="221" t="s">
        <v>862</v>
      </c>
      <c r="H467" s="221" t="s">
        <v>862</v>
      </c>
      <c r="I467" s="72" t="s">
        <v>1847</v>
      </c>
      <c r="J467" s="219">
        <v>6188.6</v>
      </c>
      <c r="K467" s="223">
        <f>K403+305</f>
        <v>6826</v>
      </c>
      <c r="L467" s="223">
        <v>100</v>
      </c>
      <c r="M467" s="223">
        <v>7584</v>
      </c>
      <c r="N467" s="77">
        <v>7456.48</v>
      </c>
      <c r="O467" s="78">
        <f t="shared" si="17"/>
        <v>1267.8799999999992</v>
      </c>
      <c r="P467" s="72" t="s">
        <v>2092</v>
      </c>
    </row>
    <row r="468" spans="1:16" ht="58" x14ac:dyDescent="0.35">
      <c r="A468" s="80" t="s">
        <v>51</v>
      </c>
      <c r="B468" s="91">
        <v>3</v>
      </c>
      <c r="C468" s="82" t="s">
        <v>179</v>
      </c>
      <c r="D468" s="217" t="s">
        <v>1135</v>
      </c>
      <c r="E468" s="217" t="s">
        <v>1136</v>
      </c>
      <c r="F468" s="218" t="s">
        <v>1137</v>
      </c>
      <c r="G468" s="217" t="s">
        <v>862</v>
      </c>
      <c r="H468" s="217" t="s">
        <v>862</v>
      </c>
      <c r="I468" s="82" t="s">
        <v>1848</v>
      </c>
      <c r="J468" s="219">
        <v>4865.3</v>
      </c>
      <c r="K468" s="220">
        <f>K404+2*265</f>
        <v>5142</v>
      </c>
      <c r="L468" s="220">
        <v>150</v>
      </c>
      <c r="M468" s="220">
        <v>5853</v>
      </c>
      <c r="N468" s="77">
        <v>5827.41</v>
      </c>
      <c r="O468" s="86">
        <f t="shared" si="17"/>
        <v>962.10999999999967</v>
      </c>
      <c r="P468" s="82" t="s">
        <v>2092</v>
      </c>
    </row>
    <row r="469" spans="1:16" ht="58" x14ac:dyDescent="0.35">
      <c r="A469" s="70" t="s">
        <v>51</v>
      </c>
      <c r="B469" s="90">
        <v>3</v>
      </c>
      <c r="C469" s="72" t="s">
        <v>179</v>
      </c>
      <c r="D469" s="221" t="s">
        <v>1135</v>
      </c>
      <c r="E469" s="221" t="s">
        <v>1138</v>
      </c>
      <c r="F469" s="222" t="s">
        <v>1139</v>
      </c>
      <c r="G469" s="221" t="s">
        <v>862</v>
      </c>
      <c r="H469" s="221" t="s">
        <v>862</v>
      </c>
      <c r="I469" s="72" t="s">
        <v>1849</v>
      </c>
      <c r="J469" s="219">
        <v>5804.7000000000007</v>
      </c>
      <c r="K469" s="223">
        <f>K405+2*265</f>
        <v>6102</v>
      </c>
      <c r="L469" s="223">
        <v>150</v>
      </c>
      <c r="M469" s="223">
        <v>6775</v>
      </c>
      <c r="N469" s="77">
        <v>6721.75</v>
      </c>
      <c r="O469" s="78">
        <f t="shared" si="17"/>
        <v>917.04999999999927</v>
      </c>
      <c r="P469" s="72" t="s">
        <v>2092</v>
      </c>
    </row>
    <row r="470" spans="1:16" ht="58" x14ac:dyDescent="0.35">
      <c r="A470" s="80" t="s">
        <v>51</v>
      </c>
      <c r="B470" s="91">
        <v>3</v>
      </c>
      <c r="C470" s="82" t="s">
        <v>179</v>
      </c>
      <c r="D470" s="217" t="s">
        <v>1140</v>
      </c>
      <c r="E470" s="217" t="s">
        <v>1061</v>
      </c>
      <c r="F470" s="218" t="s">
        <v>1141</v>
      </c>
      <c r="G470" s="217" t="s">
        <v>862</v>
      </c>
      <c r="H470" s="217" t="s">
        <v>862</v>
      </c>
      <c r="I470" s="82" t="s">
        <v>1850</v>
      </c>
      <c r="J470" s="219">
        <v>5804.7000000000007</v>
      </c>
      <c r="K470" s="220">
        <f>K406+2*265</f>
        <v>6162</v>
      </c>
      <c r="L470" s="220">
        <v>150</v>
      </c>
      <c r="M470" s="220">
        <v>6751</v>
      </c>
      <c r="N470" s="77">
        <v>6698.47</v>
      </c>
      <c r="O470" s="86">
        <f t="shared" si="17"/>
        <v>893.76999999999953</v>
      </c>
      <c r="P470" s="82" t="s">
        <v>2092</v>
      </c>
    </row>
    <row r="471" spans="1:16" ht="58" x14ac:dyDescent="0.35">
      <c r="A471" s="70" t="s">
        <v>51</v>
      </c>
      <c r="B471" s="90">
        <v>3</v>
      </c>
      <c r="C471" s="72" t="s">
        <v>179</v>
      </c>
      <c r="D471" s="221" t="s">
        <v>1140</v>
      </c>
      <c r="E471" s="221" t="s">
        <v>1063</v>
      </c>
      <c r="F471" s="222" t="s">
        <v>1142</v>
      </c>
      <c r="G471" s="221" t="s">
        <v>862</v>
      </c>
      <c r="H471" s="221" t="s">
        <v>862</v>
      </c>
      <c r="I471" s="72" t="s">
        <v>1851</v>
      </c>
      <c r="J471" s="219">
        <v>6706.7000000000007</v>
      </c>
      <c r="K471" s="223">
        <f>K407+2*265</f>
        <v>7122</v>
      </c>
      <c r="L471" s="223">
        <v>150</v>
      </c>
      <c r="M471" s="223">
        <v>7471</v>
      </c>
      <c r="N471" s="77">
        <v>7396.87</v>
      </c>
      <c r="O471" s="78">
        <f t="shared" si="17"/>
        <v>690.16999999999916</v>
      </c>
      <c r="P471" s="72" t="s">
        <v>2092</v>
      </c>
    </row>
    <row r="472" spans="1:16" ht="58" x14ac:dyDescent="0.35">
      <c r="A472" s="80" t="s">
        <v>51</v>
      </c>
      <c r="B472" s="91">
        <v>3</v>
      </c>
      <c r="C472" s="82" t="s">
        <v>179</v>
      </c>
      <c r="D472" s="217" t="s">
        <v>1143</v>
      </c>
      <c r="E472" s="217" t="s">
        <v>1066</v>
      </c>
      <c r="F472" s="218" t="s">
        <v>1144</v>
      </c>
      <c r="G472" s="217" t="s">
        <v>862</v>
      </c>
      <c r="H472" s="217" t="s">
        <v>862</v>
      </c>
      <c r="I472" s="82" t="s">
        <v>1852</v>
      </c>
      <c r="J472" s="219">
        <v>6585.7000000000007</v>
      </c>
      <c r="K472" s="220">
        <f>K408+2*305</f>
        <v>6952</v>
      </c>
      <c r="L472" s="220">
        <v>150</v>
      </c>
      <c r="M472" s="220">
        <v>7947</v>
      </c>
      <c r="N472" s="77">
        <v>7858.59</v>
      </c>
      <c r="O472" s="86">
        <f t="shared" si="17"/>
        <v>1272.8899999999994</v>
      </c>
      <c r="P472" s="82" t="s">
        <v>2092</v>
      </c>
    </row>
    <row r="473" spans="1:16" ht="58" x14ac:dyDescent="0.35">
      <c r="A473" s="70" t="s">
        <v>51</v>
      </c>
      <c r="B473" s="90">
        <v>3</v>
      </c>
      <c r="C473" s="72" t="s">
        <v>179</v>
      </c>
      <c r="D473" s="221" t="s">
        <v>1143</v>
      </c>
      <c r="E473" s="221" t="s">
        <v>1068</v>
      </c>
      <c r="F473" s="222" t="s">
        <v>1145</v>
      </c>
      <c r="G473" s="221" t="s">
        <v>862</v>
      </c>
      <c r="H473" s="221" t="s">
        <v>862</v>
      </c>
      <c r="I473" s="72" t="s">
        <v>1853</v>
      </c>
      <c r="J473" s="219">
        <v>7905.7000000000007</v>
      </c>
      <c r="K473" s="223">
        <f>K409+2*305</f>
        <v>8382</v>
      </c>
      <c r="L473" s="223">
        <v>150</v>
      </c>
      <c r="M473" s="223">
        <v>9421</v>
      </c>
      <c r="N473" s="77">
        <v>9288.369999999999</v>
      </c>
      <c r="O473" s="78">
        <f t="shared" si="17"/>
        <v>1382.6699999999983</v>
      </c>
      <c r="P473" s="72" t="s">
        <v>2092</v>
      </c>
    </row>
    <row r="474" spans="1:16" ht="58" x14ac:dyDescent="0.35">
      <c r="A474" s="80" t="s">
        <v>51</v>
      </c>
      <c r="B474" s="91">
        <v>3</v>
      </c>
      <c r="C474" s="82" t="s">
        <v>179</v>
      </c>
      <c r="D474" s="217" t="s">
        <v>1146</v>
      </c>
      <c r="E474" s="217" t="s">
        <v>1147</v>
      </c>
      <c r="F474" s="218" t="s">
        <v>1148</v>
      </c>
      <c r="G474" s="217" t="s">
        <v>862</v>
      </c>
      <c r="H474" s="217" t="s">
        <v>862</v>
      </c>
      <c r="I474" s="82" t="s">
        <v>1854</v>
      </c>
      <c r="J474" s="219">
        <v>8983.7000000000007</v>
      </c>
      <c r="K474" s="220">
        <f>K410+2*305</f>
        <v>10332</v>
      </c>
      <c r="L474" s="220">
        <v>150</v>
      </c>
      <c r="M474" s="220">
        <v>10909</v>
      </c>
      <c r="N474" s="77">
        <v>10731.73</v>
      </c>
      <c r="O474" s="86">
        <f t="shared" si="17"/>
        <v>1748.0299999999988</v>
      </c>
      <c r="P474" s="82" t="s">
        <v>2092</v>
      </c>
    </row>
    <row r="475" spans="1:16" ht="58" x14ac:dyDescent="0.35">
      <c r="A475" s="70" t="s">
        <v>51</v>
      </c>
      <c r="B475" s="90">
        <v>3</v>
      </c>
      <c r="C475" s="72" t="s">
        <v>179</v>
      </c>
      <c r="D475" s="221" t="s">
        <v>1146</v>
      </c>
      <c r="E475" s="221" t="s">
        <v>1149</v>
      </c>
      <c r="F475" s="222" t="s">
        <v>1150</v>
      </c>
      <c r="G475" s="221" t="s">
        <v>862</v>
      </c>
      <c r="H475" s="221" t="s">
        <v>862</v>
      </c>
      <c r="I475" s="72" t="s">
        <v>1855</v>
      </c>
      <c r="J475" s="219">
        <v>10325.700000000001</v>
      </c>
      <c r="K475" s="223">
        <f>K411+2*305</f>
        <v>11512</v>
      </c>
      <c r="L475" s="223">
        <v>150</v>
      </c>
      <c r="M475" s="223">
        <v>12197</v>
      </c>
      <c r="N475" s="77">
        <v>11981.09</v>
      </c>
      <c r="O475" s="78">
        <f t="shared" si="17"/>
        <v>1655.3899999999994</v>
      </c>
      <c r="P475" s="72" t="s">
        <v>2092</v>
      </c>
    </row>
    <row r="476" spans="1:16" ht="58" x14ac:dyDescent="0.35">
      <c r="A476" s="80" t="s">
        <v>51</v>
      </c>
      <c r="B476" s="91">
        <v>3</v>
      </c>
      <c r="C476" s="82" t="s">
        <v>179</v>
      </c>
      <c r="D476" s="217" t="s">
        <v>1151</v>
      </c>
      <c r="E476" s="217" t="s">
        <v>1136</v>
      </c>
      <c r="F476" s="218" t="s">
        <v>1152</v>
      </c>
      <c r="G476" s="217" t="s">
        <v>862</v>
      </c>
      <c r="H476" s="217" t="s">
        <v>862</v>
      </c>
      <c r="I476" s="82" t="s">
        <v>1856</v>
      </c>
      <c r="J476" s="219">
        <v>5900.4000000000005</v>
      </c>
      <c r="K476" s="220">
        <f>K412+2*265</f>
        <v>6246</v>
      </c>
      <c r="L476" s="220">
        <v>150</v>
      </c>
      <c r="M476" s="220">
        <v>7405</v>
      </c>
      <c r="N476" s="77">
        <v>7332.8499999999995</v>
      </c>
      <c r="O476" s="86">
        <f t="shared" si="17"/>
        <v>1432.4499999999989</v>
      </c>
      <c r="P476" s="82" t="s">
        <v>2092</v>
      </c>
    </row>
    <row r="477" spans="1:16" ht="58" x14ac:dyDescent="0.35">
      <c r="A477" s="70" t="s">
        <v>51</v>
      </c>
      <c r="B477" s="90">
        <v>3</v>
      </c>
      <c r="C477" s="72" t="s">
        <v>179</v>
      </c>
      <c r="D477" s="221" t="s">
        <v>1151</v>
      </c>
      <c r="E477" s="221" t="s">
        <v>1153</v>
      </c>
      <c r="F477" s="222" t="s">
        <v>1154</v>
      </c>
      <c r="G477" s="221" t="s">
        <v>862</v>
      </c>
      <c r="H477" s="221" t="s">
        <v>862</v>
      </c>
      <c r="I477" s="72" t="s">
        <v>1857</v>
      </c>
      <c r="J477" s="219">
        <v>6839.8</v>
      </c>
      <c r="K477" s="223">
        <f>K413+2*265</f>
        <v>7206</v>
      </c>
      <c r="L477" s="223">
        <v>150</v>
      </c>
      <c r="M477" s="223">
        <v>8327</v>
      </c>
      <c r="N477" s="77">
        <v>8227.1899999999987</v>
      </c>
      <c r="O477" s="78">
        <f t="shared" si="17"/>
        <v>1387.3899999999985</v>
      </c>
      <c r="P477" s="72" t="s">
        <v>2092</v>
      </c>
    </row>
    <row r="478" spans="1:16" ht="58" x14ac:dyDescent="0.35">
      <c r="A478" s="80" t="s">
        <v>51</v>
      </c>
      <c r="B478" s="91">
        <v>3</v>
      </c>
      <c r="C478" s="82" t="s">
        <v>179</v>
      </c>
      <c r="D478" s="217" t="s">
        <v>1155</v>
      </c>
      <c r="E478" s="217" t="s">
        <v>1156</v>
      </c>
      <c r="F478" s="218" t="s">
        <v>1157</v>
      </c>
      <c r="G478" s="217" t="s">
        <v>862</v>
      </c>
      <c r="H478" s="217" t="s">
        <v>862</v>
      </c>
      <c r="I478" s="82" t="s">
        <v>1858</v>
      </c>
      <c r="J478" s="219">
        <v>6839.8</v>
      </c>
      <c r="K478" s="220">
        <f>K414+2*265</f>
        <v>7266</v>
      </c>
      <c r="L478" s="220">
        <v>175</v>
      </c>
      <c r="M478" s="220">
        <v>8308</v>
      </c>
      <c r="N478" s="77">
        <v>8233.76</v>
      </c>
      <c r="O478" s="86">
        <f t="shared" si="17"/>
        <v>1393.96</v>
      </c>
      <c r="P478" s="82" t="s">
        <v>2092</v>
      </c>
    </row>
    <row r="479" spans="1:16" ht="58" x14ac:dyDescent="0.35">
      <c r="A479" s="70" t="s">
        <v>51</v>
      </c>
      <c r="B479" s="90">
        <v>3</v>
      </c>
      <c r="C479" s="72" t="s">
        <v>179</v>
      </c>
      <c r="D479" s="221" t="s">
        <v>1155</v>
      </c>
      <c r="E479" s="221" t="s">
        <v>1158</v>
      </c>
      <c r="F479" s="222" t="s">
        <v>1159</v>
      </c>
      <c r="G479" s="221" t="s">
        <v>862</v>
      </c>
      <c r="H479" s="221" t="s">
        <v>862</v>
      </c>
      <c r="I479" s="72" t="s">
        <v>1859</v>
      </c>
      <c r="J479" s="219">
        <v>7741.8</v>
      </c>
      <c r="K479" s="223">
        <f>K415+2*265</f>
        <v>8226</v>
      </c>
      <c r="L479" s="223">
        <v>175</v>
      </c>
      <c r="M479" s="223">
        <v>9293</v>
      </c>
      <c r="N479" s="77">
        <v>9189.2099999999991</v>
      </c>
      <c r="O479" s="78">
        <f t="shared" si="17"/>
        <v>1447.4099999999989</v>
      </c>
      <c r="P479" s="72" t="s">
        <v>2092</v>
      </c>
    </row>
    <row r="480" spans="1:16" ht="58" x14ac:dyDescent="0.35">
      <c r="A480" s="80" t="s">
        <v>51</v>
      </c>
      <c r="B480" s="91">
        <v>3</v>
      </c>
      <c r="C480" s="82" t="s">
        <v>179</v>
      </c>
      <c r="D480" s="217" t="s">
        <v>1160</v>
      </c>
      <c r="E480" s="217" t="s">
        <v>1161</v>
      </c>
      <c r="F480" s="218" t="s">
        <v>1162</v>
      </c>
      <c r="G480" s="217" t="s">
        <v>862</v>
      </c>
      <c r="H480" s="217" t="s">
        <v>862</v>
      </c>
      <c r="I480" s="82" t="s">
        <v>1860</v>
      </c>
      <c r="J480" s="219">
        <v>7620.8</v>
      </c>
      <c r="K480" s="220">
        <f>K416+2*305</f>
        <v>8056</v>
      </c>
      <c r="L480" s="220">
        <v>175</v>
      </c>
      <c r="M480" s="220">
        <v>9499</v>
      </c>
      <c r="N480" s="77">
        <v>9389.0300000000007</v>
      </c>
      <c r="O480" s="86">
        <f t="shared" si="17"/>
        <v>1768.2300000000005</v>
      </c>
      <c r="P480" s="82" t="s">
        <v>2092</v>
      </c>
    </row>
    <row r="481" spans="1:16" ht="58" x14ac:dyDescent="0.35">
      <c r="A481" s="70" t="s">
        <v>51</v>
      </c>
      <c r="B481" s="90">
        <v>3</v>
      </c>
      <c r="C481" s="72" t="s">
        <v>179</v>
      </c>
      <c r="D481" s="221" t="s">
        <v>1160</v>
      </c>
      <c r="E481" s="221" t="s">
        <v>1163</v>
      </c>
      <c r="F481" s="222" t="s">
        <v>1164</v>
      </c>
      <c r="G481" s="221" t="s">
        <v>862</v>
      </c>
      <c r="H481" s="221" t="s">
        <v>862</v>
      </c>
      <c r="I481" s="72" t="s">
        <v>1861</v>
      </c>
      <c r="J481" s="219">
        <v>8940.8000000000011</v>
      </c>
      <c r="K481" s="223">
        <f>K417+2*305</f>
        <v>9486</v>
      </c>
      <c r="L481" s="223">
        <v>175</v>
      </c>
      <c r="M481" s="223">
        <v>10973</v>
      </c>
      <c r="N481" s="77">
        <v>10818.81</v>
      </c>
      <c r="O481" s="78">
        <f t="shared" si="17"/>
        <v>1878.0099999999984</v>
      </c>
      <c r="P481" s="72" t="s">
        <v>2092</v>
      </c>
    </row>
    <row r="482" spans="1:16" ht="58" x14ac:dyDescent="0.35">
      <c r="A482" s="80" t="s">
        <v>51</v>
      </c>
      <c r="B482" s="91">
        <v>3</v>
      </c>
      <c r="C482" s="82" t="s">
        <v>179</v>
      </c>
      <c r="D482" s="217" t="s">
        <v>1165</v>
      </c>
      <c r="E482" s="217" t="s">
        <v>1166</v>
      </c>
      <c r="F482" s="218" t="s">
        <v>1167</v>
      </c>
      <c r="G482" s="217" t="s">
        <v>862</v>
      </c>
      <c r="H482" s="217" t="s">
        <v>862</v>
      </c>
      <c r="I482" s="82" t="s">
        <v>1862</v>
      </c>
      <c r="J482" s="219">
        <v>10018.800000000001</v>
      </c>
      <c r="K482" s="220">
        <f>K418+2*305</f>
        <v>11436</v>
      </c>
      <c r="L482" s="220">
        <v>175</v>
      </c>
      <c r="M482" s="220">
        <v>12461</v>
      </c>
      <c r="N482" s="77">
        <v>12262.17</v>
      </c>
      <c r="O482" s="86">
        <f t="shared" si="17"/>
        <v>2243.369999999999</v>
      </c>
      <c r="P482" s="82" t="s">
        <v>2092</v>
      </c>
    </row>
    <row r="483" spans="1:16" ht="58" x14ac:dyDescent="0.35">
      <c r="A483" s="70" t="s">
        <v>51</v>
      </c>
      <c r="B483" s="90">
        <v>3</v>
      </c>
      <c r="C483" s="72" t="s">
        <v>179</v>
      </c>
      <c r="D483" s="221" t="s">
        <v>1165</v>
      </c>
      <c r="E483" s="221" t="s">
        <v>1168</v>
      </c>
      <c r="F483" s="222" t="s">
        <v>1169</v>
      </c>
      <c r="G483" s="221" t="s">
        <v>862</v>
      </c>
      <c r="H483" s="221" t="s">
        <v>862</v>
      </c>
      <c r="I483" s="72" t="s">
        <v>1863</v>
      </c>
      <c r="J483" s="219">
        <v>11360.800000000001</v>
      </c>
      <c r="K483" s="223">
        <f>K419+2*305</f>
        <v>12616</v>
      </c>
      <c r="L483" s="223">
        <v>175</v>
      </c>
      <c r="M483" s="223">
        <v>13749</v>
      </c>
      <c r="N483" s="77">
        <v>13511.529999999999</v>
      </c>
      <c r="O483" s="78">
        <f t="shared" si="17"/>
        <v>2150.7299999999977</v>
      </c>
      <c r="P483" s="72" t="s">
        <v>2092</v>
      </c>
    </row>
    <row r="484" spans="1:16" ht="58" x14ac:dyDescent="0.35">
      <c r="A484" s="80" t="s">
        <v>51</v>
      </c>
      <c r="B484" s="91">
        <v>3</v>
      </c>
      <c r="C484" s="82" t="s">
        <v>179</v>
      </c>
      <c r="D484" s="217" t="s">
        <v>1170</v>
      </c>
      <c r="E484" s="217" t="s">
        <v>1171</v>
      </c>
      <c r="F484" s="218" t="s">
        <v>1172</v>
      </c>
      <c r="G484" s="217" t="s">
        <v>862</v>
      </c>
      <c r="H484" s="217" t="s">
        <v>862</v>
      </c>
      <c r="I484" s="82" t="s">
        <v>1864</v>
      </c>
      <c r="J484" s="219">
        <v>2161.5</v>
      </c>
      <c r="K484" s="220">
        <f>K420+50+170</f>
        <v>2307</v>
      </c>
      <c r="L484" s="220">
        <v>50</v>
      </c>
      <c r="M484" s="220">
        <v>2483</v>
      </c>
      <c r="N484" s="77">
        <v>2458.5099999999998</v>
      </c>
      <c r="O484" s="86">
        <f t="shared" si="17"/>
        <v>297.00999999999976</v>
      </c>
      <c r="P484" s="82" t="s">
        <v>2092</v>
      </c>
    </row>
    <row r="485" spans="1:16" ht="58" x14ac:dyDescent="0.35">
      <c r="A485" s="70" t="s">
        <v>51</v>
      </c>
      <c r="B485" s="90">
        <v>3</v>
      </c>
      <c r="C485" s="72" t="s">
        <v>179</v>
      </c>
      <c r="D485" s="221" t="s">
        <v>1170</v>
      </c>
      <c r="E485" s="221" t="s">
        <v>1173</v>
      </c>
      <c r="F485" s="222" t="s">
        <v>1174</v>
      </c>
      <c r="G485" s="221" t="s">
        <v>862</v>
      </c>
      <c r="H485" s="221" t="s">
        <v>862</v>
      </c>
      <c r="I485" s="72" t="s">
        <v>1865</v>
      </c>
      <c r="J485" s="219">
        <v>2697.2000000000003</v>
      </c>
      <c r="K485" s="223">
        <f>K421+50+250</f>
        <v>2867</v>
      </c>
      <c r="L485" s="223">
        <v>50</v>
      </c>
      <c r="M485" s="223">
        <v>3004</v>
      </c>
      <c r="N485" s="77">
        <v>2963.88</v>
      </c>
      <c r="O485" s="78">
        <f t="shared" si="17"/>
        <v>266.67999999999984</v>
      </c>
      <c r="P485" s="72" t="s">
        <v>2092</v>
      </c>
    </row>
    <row r="486" spans="1:16" ht="58" x14ac:dyDescent="0.35">
      <c r="A486" s="80" t="s">
        <v>51</v>
      </c>
      <c r="B486" s="91">
        <v>3</v>
      </c>
      <c r="C486" s="82" t="s">
        <v>179</v>
      </c>
      <c r="D486" s="217" t="s">
        <v>1175</v>
      </c>
      <c r="E486" s="217" t="s">
        <v>1176</v>
      </c>
      <c r="F486" s="218" t="s">
        <v>1177</v>
      </c>
      <c r="G486" s="217" t="s">
        <v>862</v>
      </c>
      <c r="H486" s="217" t="s">
        <v>862</v>
      </c>
      <c r="I486" s="82" t="s">
        <v>1866</v>
      </c>
      <c r="J486" s="219">
        <v>2631.2000000000003</v>
      </c>
      <c r="K486" s="220">
        <f>K422+50+170</f>
        <v>2817</v>
      </c>
      <c r="L486" s="220">
        <v>50</v>
      </c>
      <c r="M486" s="220">
        <v>2932</v>
      </c>
      <c r="N486" s="77">
        <v>2894.04</v>
      </c>
      <c r="O486" s="86">
        <f t="shared" si="17"/>
        <v>262.83999999999969</v>
      </c>
      <c r="P486" s="82" t="s">
        <v>2092</v>
      </c>
    </row>
    <row r="487" spans="1:16" ht="58" x14ac:dyDescent="0.35">
      <c r="A487" s="70" t="s">
        <v>51</v>
      </c>
      <c r="B487" s="90">
        <v>3</v>
      </c>
      <c r="C487" s="72" t="s">
        <v>179</v>
      </c>
      <c r="D487" s="221" t="s">
        <v>1175</v>
      </c>
      <c r="E487" s="221" t="s">
        <v>1178</v>
      </c>
      <c r="F487" s="222" t="s">
        <v>1179</v>
      </c>
      <c r="G487" s="221" t="s">
        <v>862</v>
      </c>
      <c r="H487" s="221" t="s">
        <v>862</v>
      </c>
      <c r="I487" s="72" t="s">
        <v>1867</v>
      </c>
      <c r="J487" s="219">
        <v>3148.2000000000003</v>
      </c>
      <c r="K487" s="223">
        <f>K423+50+250</f>
        <v>3377</v>
      </c>
      <c r="L487" s="223">
        <v>50</v>
      </c>
      <c r="M487" s="223">
        <v>3487</v>
      </c>
      <c r="N487" s="77">
        <v>3432.39</v>
      </c>
      <c r="O487" s="78">
        <f t="shared" si="17"/>
        <v>284.1899999999996</v>
      </c>
      <c r="P487" s="72" t="s">
        <v>2092</v>
      </c>
    </row>
    <row r="488" spans="1:16" ht="58" x14ac:dyDescent="0.35">
      <c r="A488" s="80" t="s">
        <v>51</v>
      </c>
      <c r="B488" s="91">
        <v>3</v>
      </c>
      <c r="C488" s="82" t="s">
        <v>179</v>
      </c>
      <c r="D488" s="217" t="s">
        <v>1180</v>
      </c>
      <c r="E488" s="217" t="s">
        <v>1181</v>
      </c>
      <c r="F488" s="218" t="s">
        <v>1182</v>
      </c>
      <c r="G488" s="217" t="s">
        <v>862</v>
      </c>
      <c r="H488" s="217" t="s">
        <v>862</v>
      </c>
      <c r="I488" s="82" t="s">
        <v>1868</v>
      </c>
      <c r="J488" s="219">
        <v>3071.2000000000003</v>
      </c>
      <c r="K488" s="220">
        <f>K424+75+190</f>
        <v>3257</v>
      </c>
      <c r="L488" s="220">
        <v>50</v>
      </c>
      <c r="M488" s="220">
        <v>3675</v>
      </c>
      <c r="N488" s="77">
        <v>3614.75</v>
      </c>
      <c r="O488" s="86">
        <f t="shared" si="17"/>
        <v>543.54999999999973</v>
      </c>
      <c r="P488" s="82" t="s">
        <v>2092</v>
      </c>
    </row>
    <row r="489" spans="1:16" ht="58" x14ac:dyDescent="0.35">
      <c r="A489" s="70" t="s">
        <v>51</v>
      </c>
      <c r="B489" s="90">
        <v>3</v>
      </c>
      <c r="C489" s="72" t="s">
        <v>179</v>
      </c>
      <c r="D489" s="221" t="s">
        <v>1180</v>
      </c>
      <c r="E489" s="221" t="s">
        <v>1183</v>
      </c>
      <c r="F489" s="222" t="s">
        <v>1184</v>
      </c>
      <c r="G489" s="221" t="s">
        <v>862</v>
      </c>
      <c r="H489" s="221" t="s">
        <v>862</v>
      </c>
      <c r="I489" s="72" t="s">
        <v>1869</v>
      </c>
      <c r="J489" s="219">
        <v>3797.2000000000003</v>
      </c>
      <c r="K489" s="223">
        <f>K425+75+300</f>
        <v>4082</v>
      </c>
      <c r="L489" s="223">
        <v>50</v>
      </c>
      <c r="M489" s="223">
        <v>4412</v>
      </c>
      <c r="N489" s="77">
        <v>4329.6400000000003</v>
      </c>
      <c r="O489" s="78">
        <f t="shared" si="17"/>
        <v>532.44000000000005</v>
      </c>
      <c r="P489" s="72" t="s">
        <v>2092</v>
      </c>
    </row>
    <row r="490" spans="1:16" ht="58" x14ac:dyDescent="0.35">
      <c r="A490" s="80" t="s">
        <v>51</v>
      </c>
      <c r="B490" s="91">
        <v>3</v>
      </c>
      <c r="C490" s="82" t="s">
        <v>179</v>
      </c>
      <c r="D490" s="217" t="s">
        <v>1185</v>
      </c>
      <c r="E490" s="217" t="s">
        <v>1186</v>
      </c>
      <c r="F490" s="218" t="s">
        <v>1187</v>
      </c>
      <c r="G490" s="217" t="s">
        <v>862</v>
      </c>
      <c r="H490" s="217" t="s">
        <v>862</v>
      </c>
      <c r="I490" s="82" t="s">
        <v>1870</v>
      </c>
      <c r="J490" s="219">
        <v>4270.2000000000007</v>
      </c>
      <c r="K490" s="220">
        <f>K426+75+190</f>
        <v>4947</v>
      </c>
      <c r="L490" s="220">
        <v>50</v>
      </c>
      <c r="M490" s="220">
        <v>5156</v>
      </c>
      <c r="N490" s="77">
        <v>5051.32</v>
      </c>
      <c r="O490" s="86">
        <f t="shared" si="17"/>
        <v>781.11999999999898</v>
      </c>
      <c r="P490" s="82" t="s">
        <v>2092</v>
      </c>
    </row>
    <row r="491" spans="1:16" ht="58" x14ac:dyDescent="0.35">
      <c r="A491" s="70" t="s">
        <v>51</v>
      </c>
      <c r="B491" s="90">
        <v>3</v>
      </c>
      <c r="C491" s="72" t="s">
        <v>179</v>
      </c>
      <c r="D491" s="221" t="s">
        <v>1185</v>
      </c>
      <c r="E491" s="221" t="s">
        <v>1188</v>
      </c>
      <c r="F491" s="222" t="s">
        <v>1189</v>
      </c>
      <c r="G491" s="221" t="s">
        <v>862</v>
      </c>
      <c r="H491" s="221" t="s">
        <v>862</v>
      </c>
      <c r="I491" s="72" t="s">
        <v>1871</v>
      </c>
      <c r="J491" s="219">
        <v>5007.2000000000007</v>
      </c>
      <c r="K491" s="223">
        <f>K427+75+300</f>
        <v>5647</v>
      </c>
      <c r="L491" s="223">
        <v>50</v>
      </c>
      <c r="M491" s="223">
        <v>5800</v>
      </c>
      <c r="N491" s="77">
        <v>5676</v>
      </c>
      <c r="O491" s="78">
        <f t="shared" si="17"/>
        <v>668.79999999999927</v>
      </c>
      <c r="P491" s="72" t="s">
        <v>2092</v>
      </c>
    </row>
    <row r="492" spans="1:16" ht="58" x14ac:dyDescent="0.35">
      <c r="A492" s="80" t="s">
        <v>51</v>
      </c>
      <c r="B492" s="91">
        <v>3</v>
      </c>
      <c r="C492" s="82" t="s">
        <v>179</v>
      </c>
      <c r="D492" s="217" t="s">
        <v>1190</v>
      </c>
      <c r="E492" s="217" t="s">
        <v>1191</v>
      </c>
      <c r="F492" s="218" t="s">
        <v>1192</v>
      </c>
      <c r="G492" s="217" t="s">
        <v>862</v>
      </c>
      <c r="H492" s="217" t="s">
        <v>862</v>
      </c>
      <c r="I492" s="82" t="s">
        <v>1872</v>
      </c>
      <c r="J492" s="219">
        <v>2894.1000000000004</v>
      </c>
      <c r="K492" s="220">
        <f>K428+50+170</f>
        <v>3083</v>
      </c>
      <c r="L492" s="220">
        <v>50</v>
      </c>
      <c r="M492" s="220">
        <v>3489</v>
      </c>
      <c r="N492" s="77">
        <v>3434.33</v>
      </c>
      <c r="O492" s="86">
        <f t="shared" si="17"/>
        <v>540.22999999999956</v>
      </c>
      <c r="P492" s="82" t="s">
        <v>2092</v>
      </c>
    </row>
    <row r="493" spans="1:16" ht="58" x14ac:dyDescent="0.35">
      <c r="A493" s="70" t="s">
        <v>51</v>
      </c>
      <c r="B493" s="90">
        <v>3</v>
      </c>
      <c r="C493" s="189" t="s">
        <v>52</v>
      </c>
      <c r="D493" s="221" t="s">
        <v>1190</v>
      </c>
      <c r="E493" s="221" t="s">
        <v>1193</v>
      </c>
      <c r="F493" s="222" t="s">
        <v>1194</v>
      </c>
      <c r="G493" s="221" t="s">
        <v>862</v>
      </c>
      <c r="H493" s="221" t="s">
        <v>862</v>
      </c>
      <c r="I493" s="72" t="s">
        <v>1873</v>
      </c>
      <c r="J493" s="219">
        <v>3429.8</v>
      </c>
      <c r="K493" s="223">
        <f>K429+50+250</f>
        <v>3643</v>
      </c>
      <c r="L493" s="223">
        <v>50</v>
      </c>
      <c r="M493" s="223">
        <v>4010</v>
      </c>
      <c r="N493" s="77">
        <v>3939.7</v>
      </c>
      <c r="O493" s="78">
        <f t="shared" si="17"/>
        <v>509.89999999999964</v>
      </c>
      <c r="P493" s="72" t="s">
        <v>2092</v>
      </c>
    </row>
    <row r="494" spans="1:16" ht="58" x14ac:dyDescent="0.35">
      <c r="A494" s="80" t="s">
        <v>51</v>
      </c>
      <c r="B494" s="91">
        <v>3</v>
      </c>
      <c r="C494" s="224" t="s">
        <v>52</v>
      </c>
      <c r="D494" s="217" t="s">
        <v>1195</v>
      </c>
      <c r="E494" s="217" t="s">
        <v>1196</v>
      </c>
      <c r="F494" s="218" t="s">
        <v>1197</v>
      </c>
      <c r="G494" s="217" t="s">
        <v>862</v>
      </c>
      <c r="H494" s="217" t="s">
        <v>862</v>
      </c>
      <c r="I494" s="82" t="s">
        <v>1874</v>
      </c>
      <c r="J494" s="219">
        <v>3363.8</v>
      </c>
      <c r="K494" s="220">
        <f>K430+50+170</f>
        <v>3593</v>
      </c>
      <c r="L494" s="220">
        <v>100</v>
      </c>
      <c r="M494" s="220">
        <v>3938</v>
      </c>
      <c r="N494" s="77">
        <v>3919.8599999999997</v>
      </c>
      <c r="O494" s="86">
        <f t="shared" si="17"/>
        <v>556.05999999999949</v>
      </c>
      <c r="P494" s="82" t="s">
        <v>2092</v>
      </c>
    </row>
    <row r="495" spans="1:16" ht="58" x14ac:dyDescent="0.35">
      <c r="A495" s="70" t="s">
        <v>51</v>
      </c>
      <c r="B495" s="90">
        <v>3</v>
      </c>
      <c r="C495" s="189" t="s">
        <v>52</v>
      </c>
      <c r="D495" s="221" t="s">
        <v>1195</v>
      </c>
      <c r="E495" s="221" t="s">
        <v>1198</v>
      </c>
      <c r="F495" s="222" t="s">
        <v>1199</v>
      </c>
      <c r="G495" s="221" t="s">
        <v>862</v>
      </c>
      <c r="H495" s="221" t="s">
        <v>862</v>
      </c>
      <c r="I495" s="72" t="s">
        <v>1875</v>
      </c>
      <c r="J495" s="219">
        <v>3880.8</v>
      </c>
      <c r="K495" s="223">
        <f>K431+50+250</f>
        <v>4153</v>
      </c>
      <c r="L495" s="223">
        <v>100</v>
      </c>
      <c r="M495" s="223">
        <v>4493</v>
      </c>
      <c r="N495" s="77">
        <v>4458.21</v>
      </c>
      <c r="O495" s="78">
        <f t="shared" si="17"/>
        <v>577.40999999999985</v>
      </c>
      <c r="P495" s="72" t="s">
        <v>2092</v>
      </c>
    </row>
    <row r="496" spans="1:16" ht="58" x14ac:dyDescent="0.35">
      <c r="A496" s="80" t="s">
        <v>51</v>
      </c>
      <c r="B496" s="91">
        <v>3</v>
      </c>
      <c r="C496" s="224" t="s">
        <v>52</v>
      </c>
      <c r="D496" s="217" t="s">
        <v>1200</v>
      </c>
      <c r="E496" s="217" t="s">
        <v>1201</v>
      </c>
      <c r="F496" s="218" t="s">
        <v>1202</v>
      </c>
      <c r="G496" s="217" t="s">
        <v>862</v>
      </c>
      <c r="H496" s="217" t="s">
        <v>862</v>
      </c>
      <c r="I496" s="82" t="s">
        <v>1876</v>
      </c>
      <c r="J496" s="219">
        <v>3803.8</v>
      </c>
      <c r="K496" s="220">
        <f>K432+75+190</f>
        <v>4033</v>
      </c>
      <c r="L496" s="220">
        <v>100</v>
      </c>
      <c r="M496" s="220">
        <v>4681</v>
      </c>
      <c r="N496" s="77">
        <v>4640.57</v>
      </c>
      <c r="O496" s="86">
        <f t="shared" si="17"/>
        <v>836.76999999999953</v>
      </c>
      <c r="P496" s="82" t="s">
        <v>2092</v>
      </c>
    </row>
    <row r="497" spans="1:16" ht="58" x14ac:dyDescent="0.35">
      <c r="A497" s="70" t="s">
        <v>51</v>
      </c>
      <c r="B497" s="90">
        <v>3</v>
      </c>
      <c r="C497" s="189" t="s">
        <v>52</v>
      </c>
      <c r="D497" s="221" t="s">
        <v>1200</v>
      </c>
      <c r="E497" s="221" t="s">
        <v>1203</v>
      </c>
      <c r="F497" s="222" t="s">
        <v>1204</v>
      </c>
      <c r="G497" s="221" t="s">
        <v>862</v>
      </c>
      <c r="H497" s="221" t="s">
        <v>862</v>
      </c>
      <c r="I497" s="72" t="s">
        <v>1877</v>
      </c>
      <c r="J497" s="219">
        <v>4529.8</v>
      </c>
      <c r="K497" s="223">
        <f>K433+75+300</f>
        <v>4858</v>
      </c>
      <c r="L497" s="223">
        <v>100</v>
      </c>
      <c r="M497" s="223">
        <v>5418</v>
      </c>
      <c r="N497" s="77">
        <v>5355.46</v>
      </c>
      <c r="O497" s="78">
        <f t="shared" si="17"/>
        <v>825.65999999999985</v>
      </c>
      <c r="P497" s="72" t="s">
        <v>2092</v>
      </c>
    </row>
    <row r="498" spans="1:16" ht="58" x14ac:dyDescent="0.35">
      <c r="A498" s="80" t="s">
        <v>51</v>
      </c>
      <c r="B498" s="91">
        <v>3</v>
      </c>
      <c r="C498" s="224" t="s">
        <v>52</v>
      </c>
      <c r="D498" s="217" t="s">
        <v>1205</v>
      </c>
      <c r="E498" s="217" t="s">
        <v>1206</v>
      </c>
      <c r="F498" s="218" t="s">
        <v>1207</v>
      </c>
      <c r="G498" s="217" t="s">
        <v>862</v>
      </c>
      <c r="H498" s="217" t="s">
        <v>862</v>
      </c>
      <c r="I498" s="82" t="s">
        <v>1878</v>
      </c>
      <c r="J498" s="219">
        <v>5002.8</v>
      </c>
      <c r="K498" s="220">
        <f>K434+75+190</f>
        <v>5723</v>
      </c>
      <c r="L498" s="220">
        <v>100</v>
      </c>
      <c r="M498" s="220">
        <v>6162</v>
      </c>
      <c r="N498" s="77">
        <v>6077.1399999999994</v>
      </c>
      <c r="O498" s="86">
        <f t="shared" si="17"/>
        <v>1074.3399999999992</v>
      </c>
      <c r="P498" s="82" t="s">
        <v>2092</v>
      </c>
    </row>
    <row r="499" spans="1:16" ht="58" x14ac:dyDescent="0.35">
      <c r="A499" s="70" t="s">
        <v>51</v>
      </c>
      <c r="B499" s="90">
        <v>3</v>
      </c>
      <c r="C499" s="189" t="s">
        <v>52</v>
      </c>
      <c r="D499" s="221" t="s">
        <v>1205</v>
      </c>
      <c r="E499" s="221" t="s">
        <v>1208</v>
      </c>
      <c r="F499" s="222" t="s">
        <v>1209</v>
      </c>
      <c r="G499" s="221" t="s">
        <v>862</v>
      </c>
      <c r="H499" s="221" t="s">
        <v>862</v>
      </c>
      <c r="I499" s="72" t="s">
        <v>1879</v>
      </c>
      <c r="J499" s="219">
        <v>5739.8</v>
      </c>
      <c r="K499" s="223">
        <f>K435+75+300</f>
        <v>6423</v>
      </c>
      <c r="L499" s="223">
        <v>100</v>
      </c>
      <c r="M499" s="223">
        <v>6806</v>
      </c>
      <c r="N499" s="77">
        <v>6701.82</v>
      </c>
      <c r="O499" s="78">
        <f t="shared" si="17"/>
        <v>962.01999999999953</v>
      </c>
      <c r="P499" s="72" t="s">
        <v>2092</v>
      </c>
    </row>
    <row r="500" spans="1:16" ht="58" x14ac:dyDescent="0.35">
      <c r="A500" s="80" t="s">
        <v>51</v>
      </c>
      <c r="B500" s="91">
        <v>3</v>
      </c>
      <c r="C500" s="224" t="s">
        <v>52</v>
      </c>
      <c r="D500" s="217" t="s">
        <v>1210</v>
      </c>
      <c r="E500" s="217" t="s">
        <v>1211</v>
      </c>
      <c r="F500" s="218" t="s">
        <v>1212</v>
      </c>
      <c r="G500" s="217" t="s">
        <v>862</v>
      </c>
      <c r="H500" s="217" t="s">
        <v>862</v>
      </c>
      <c r="I500" s="82" t="s">
        <v>1880</v>
      </c>
      <c r="J500" s="219">
        <v>4460.5</v>
      </c>
      <c r="K500" s="220">
        <f>K436+100+340</f>
        <v>4774</v>
      </c>
      <c r="L500" s="220">
        <v>100</v>
      </c>
      <c r="M500" s="220">
        <v>5182</v>
      </c>
      <c r="N500" s="77">
        <v>5126.54</v>
      </c>
      <c r="O500" s="86">
        <f t="shared" si="17"/>
        <v>666.04</v>
      </c>
      <c r="P500" s="82" t="s">
        <v>2092</v>
      </c>
    </row>
    <row r="501" spans="1:16" ht="58" x14ac:dyDescent="0.35">
      <c r="A501" s="70" t="s">
        <v>51</v>
      </c>
      <c r="B501" s="90">
        <v>3</v>
      </c>
      <c r="C501" s="189" t="s">
        <v>52</v>
      </c>
      <c r="D501" s="221" t="s">
        <v>1210</v>
      </c>
      <c r="E501" s="221" t="s">
        <v>1213</v>
      </c>
      <c r="F501" s="222" t="s">
        <v>1214</v>
      </c>
      <c r="G501" s="221" t="s">
        <v>862</v>
      </c>
      <c r="H501" s="221" t="s">
        <v>862</v>
      </c>
      <c r="I501" s="72" t="s">
        <v>1881</v>
      </c>
      <c r="J501" s="219">
        <v>5256.9000000000005</v>
      </c>
      <c r="K501" s="223">
        <f>K437+100+500</f>
        <v>5894</v>
      </c>
      <c r="L501" s="223">
        <v>100</v>
      </c>
      <c r="M501" s="223">
        <v>6224</v>
      </c>
      <c r="N501" s="77">
        <v>6137.28</v>
      </c>
      <c r="O501" s="78">
        <f t="shared" si="17"/>
        <v>880.3799999999992</v>
      </c>
      <c r="P501" s="72" t="s">
        <v>2092</v>
      </c>
    </row>
    <row r="502" spans="1:16" ht="58" x14ac:dyDescent="0.35">
      <c r="A502" s="80" t="s">
        <v>51</v>
      </c>
      <c r="B502" s="91">
        <v>3</v>
      </c>
      <c r="C502" s="224" t="s">
        <v>52</v>
      </c>
      <c r="D502" s="217" t="s">
        <v>1215</v>
      </c>
      <c r="E502" s="217" t="s">
        <v>1216</v>
      </c>
      <c r="F502" s="218" t="s">
        <v>1217</v>
      </c>
      <c r="G502" s="217" t="s">
        <v>862</v>
      </c>
      <c r="H502" s="217" t="s">
        <v>862</v>
      </c>
      <c r="I502" s="82" t="s">
        <v>1882</v>
      </c>
      <c r="J502" s="219">
        <v>5399.9000000000005</v>
      </c>
      <c r="K502" s="220">
        <f>K438+100+340</f>
        <v>5794</v>
      </c>
      <c r="L502" s="220">
        <v>100</v>
      </c>
      <c r="M502" s="220">
        <v>6080</v>
      </c>
      <c r="N502" s="77">
        <v>5997.5999999999995</v>
      </c>
      <c r="O502" s="86">
        <f t="shared" si="17"/>
        <v>597.69999999999891</v>
      </c>
      <c r="P502" s="82" t="s">
        <v>2092</v>
      </c>
    </row>
    <row r="503" spans="1:16" ht="58" x14ac:dyDescent="0.35">
      <c r="A503" s="70" t="s">
        <v>51</v>
      </c>
      <c r="B503" s="90">
        <v>3</v>
      </c>
      <c r="C503" s="189" t="s">
        <v>52</v>
      </c>
      <c r="D503" s="221" t="s">
        <v>1215</v>
      </c>
      <c r="E503" s="221" t="s">
        <v>1218</v>
      </c>
      <c r="F503" s="222" t="s">
        <v>1219</v>
      </c>
      <c r="G503" s="221" t="s">
        <v>862</v>
      </c>
      <c r="H503" s="221" t="s">
        <v>862</v>
      </c>
      <c r="I503" s="72" t="s">
        <v>1883</v>
      </c>
      <c r="J503" s="219">
        <v>6158.9000000000005</v>
      </c>
      <c r="K503" s="223">
        <f>K439+100+500</f>
        <v>6914</v>
      </c>
      <c r="L503" s="223">
        <v>100</v>
      </c>
      <c r="M503" s="223">
        <v>7190</v>
      </c>
      <c r="N503" s="77">
        <v>7074.3</v>
      </c>
      <c r="O503" s="78">
        <f t="shared" si="17"/>
        <v>915.39999999999964</v>
      </c>
      <c r="P503" s="72" t="s">
        <v>2092</v>
      </c>
    </row>
    <row r="504" spans="1:16" ht="58" x14ac:dyDescent="0.35">
      <c r="A504" s="80" t="s">
        <v>51</v>
      </c>
      <c r="B504" s="91">
        <v>3</v>
      </c>
      <c r="C504" s="224" t="s">
        <v>52</v>
      </c>
      <c r="D504" s="217" t="s">
        <v>1220</v>
      </c>
      <c r="E504" s="217" t="s">
        <v>1221</v>
      </c>
      <c r="F504" s="218" t="s">
        <v>1222</v>
      </c>
      <c r="G504" s="217" t="s">
        <v>862</v>
      </c>
      <c r="H504" s="217" t="s">
        <v>862</v>
      </c>
      <c r="I504" s="82" t="s">
        <v>1884</v>
      </c>
      <c r="J504" s="219">
        <v>6279.9000000000005</v>
      </c>
      <c r="K504" s="220">
        <f>K440+150+380</f>
        <v>6674</v>
      </c>
      <c r="L504" s="220">
        <v>100</v>
      </c>
      <c r="M504" s="220">
        <v>7566</v>
      </c>
      <c r="N504" s="77">
        <v>7439.0199999999995</v>
      </c>
      <c r="O504" s="86">
        <f t="shared" si="17"/>
        <v>1159.119999999999</v>
      </c>
      <c r="P504" s="82" t="s">
        <v>2092</v>
      </c>
    </row>
    <row r="505" spans="1:16" ht="58" x14ac:dyDescent="0.35">
      <c r="A505" s="70" t="s">
        <v>51</v>
      </c>
      <c r="B505" s="90">
        <v>3</v>
      </c>
      <c r="C505" s="189" t="s">
        <v>52</v>
      </c>
      <c r="D505" s="221" t="s">
        <v>1220</v>
      </c>
      <c r="E505" s="221" t="s">
        <v>1223</v>
      </c>
      <c r="F505" s="222" t="s">
        <v>1224</v>
      </c>
      <c r="G505" s="221" t="s">
        <v>862</v>
      </c>
      <c r="H505" s="221" t="s">
        <v>862</v>
      </c>
      <c r="I505" s="72" t="s">
        <v>1885</v>
      </c>
      <c r="J505" s="219">
        <v>7731.9000000000005</v>
      </c>
      <c r="K505" s="223">
        <f>K441+150+600</f>
        <v>8324</v>
      </c>
      <c r="L505" s="223">
        <v>100</v>
      </c>
      <c r="M505" s="223">
        <v>9040</v>
      </c>
      <c r="N505" s="77">
        <v>8868.7999999999993</v>
      </c>
      <c r="O505" s="78">
        <f t="shared" si="17"/>
        <v>1136.8999999999987</v>
      </c>
      <c r="P505" s="72" t="s">
        <v>2092</v>
      </c>
    </row>
    <row r="506" spans="1:16" ht="58" x14ac:dyDescent="0.35">
      <c r="A506" s="80" t="s">
        <v>51</v>
      </c>
      <c r="B506" s="91">
        <v>3</v>
      </c>
      <c r="C506" s="224" t="s">
        <v>52</v>
      </c>
      <c r="D506" s="217" t="s">
        <v>1225</v>
      </c>
      <c r="E506" s="217" t="s">
        <v>1226</v>
      </c>
      <c r="F506" s="218" t="s">
        <v>1227</v>
      </c>
      <c r="G506" s="217" t="s">
        <v>862</v>
      </c>
      <c r="H506" s="217" t="s">
        <v>862</v>
      </c>
      <c r="I506" s="82" t="s">
        <v>1886</v>
      </c>
      <c r="J506" s="219">
        <v>8677.9000000000015</v>
      </c>
      <c r="K506" s="220">
        <f>K442+150+380</f>
        <v>10054</v>
      </c>
      <c r="L506" s="220">
        <v>100</v>
      </c>
      <c r="M506" s="220">
        <v>10528</v>
      </c>
      <c r="N506" s="77">
        <v>10312.16</v>
      </c>
      <c r="O506" s="86">
        <f t="shared" si="17"/>
        <v>1634.2599999999984</v>
      </c>
      <c r="P506" s="82" t="s">
        <v>2092</v>
      </c>
    </row>
    <row r="507" spans="1:16" ht="58" x14ac:dyDescent="0.35">
      <c r="A507" s="70" t="s">
        <v>51</v>
      </c>
      <c r="B507" s="90">
        <v>3</v>
      </c>
      <c r="C507" s="189" t="s">
        <v>52</v>
      </c>
      <c r="D507" s="221" t="s">
        <v>1225</v>
      </c>
      <c r="E507" s="221" t="s">
        <v>1228</v>
      </c>
      <c r="F507" s="222" t="s">
        <v>1229</v>
      </c>
      <c r="G507" s="221" t="s">
        <v>862</v>
      </c>
      <c r="H507" s="221" t="s">
        <v>862</v>
      </c>
      <c r="I507" s="72" t="s">
        <v>1887</v>
      </c>
      <c r="J507" s="219">
        <v>10151.900000000001</v>
      </c>
      <c r="K507" s="223">
        <f>K443+150+600</f>
        <v>11454</v>
      </c>
      <c r="L507" s="223">
        <v>100</v>
      </c>
      <c r="M507" s="223">
        <v>11816</v>
      </c>
      <c r="N507" s="77">
        <v>11561.52</v>
      </c>
      <c r="O507" s="78">
        <f t="shared" si="17"/>
        <v>1409.619999999999</v>
      </c>
      <c r="P507" s="72" t="s">
        <v>2092</v>
      </c>
    </row>
    <row r="508" spans="1:16" ht="58" x14ac:dyDescent="0.35">
      <c r="A508" s="80" t="s">
        <v>51</v>
      </c>
      <c r="B508" s="91">
        <v>3</v>
      </c>
      <c r="C508" s="224" t="s">
        <v>52</v>
      </c>
      <c r="D508" s="217" t="s">
        <v>1230</v>
      </c>
      <c r="E508" s="217" t="s">
        <v>1231</v>
      </c>
      <c r="F508" s="218" t="s">
        <v>1232</v>
      </c>
      <c r="G508" s="217" t="s">
        <v>862</v>
      </c>
      <c r="H508" s="217" t="s">
        <v>862</v>
      </c>
      <c r="I508" s="82" t="s">
        <v>1888</v>
      </c>
      <c r="J508" s="219">
        <v>5204.1000000000004</v>
      </c>
      <c r="K508" s="220">
        <f>K444+100+340</f>
        <v>5565</v>
      </c>
      <c r="L508" s="220">
        <v>150</v>
      </c>
      <c r="M508" s="220">
        <v>6205</v>
      </c>
      <c r="N508" s="77">
        <v>6168.8499999999995</v>
      </c>
      <c r="O508" s="86">
        <f t="shared" si="17"/>
        <v>964.74999999999909</v>
      </c>
      <c r="P508" s="82" t="s">
        <v>2092</v>
      </c>
    </row>
    <row r="509" spans="1:16" ht="58" x14ac:dyDescent="0.35">
      <c r="A509" s="70" t="s">
        <v>51</v>
      </c>
      <c r="B509" s="90">
        <v>3</v>
      </c>
      <c r="C509" s="189" t="s">
        <v>52</v>
      </c>
      <c r="D509" s="221" t="s">
        <v>1230</v>
      </c>
      <c r="E509" s="221" t="s">
        <v>1233</v>
      </c>
      <c r="F509" s="222" t="s">
        <v>1234</v>
      </c>
      <c r="G509" s="221" t="s">
        <v>862</v>
      </c>
      <c r="H509" s="221" t="s">
        <v>862</v>
      </c>
      <c r="I509" s="72" t="s">
        <v>1889</v>
      </c>
      <c r="J509" s="219">
        <v>6000.5000000000009</v>
      </c>
      <c r="K509" s="223">
        <f>K445+100+500</f>
        <v>6685</v>
      </c>
      <c r="L509" s="223">
        <v>150</v>
      </c>
      <c r="M509" s="223">
        <v>7247</v>
      </c>
      <c r="N509" s="77">
        <v>7179.59</v>
      </c>
      <c r="O509" s="78">
        <f t="shared" si="17"/>
        <v>1179.0899999999992</v>
      </c>
      <c r="P509" s="72" t="s">
        <v>2092</v>
      </c>
    </row>
    <row r="510" spans="1:16" ht="58" x14ac:dyDescent="0.35">
      <c r="A510" s="80" t="s">
        <v>51</v>
      </c>
      <c r="B510" s="91">
        <v>3</v>
      </c>
      <c r="C510" s="224" t="s">
        <v>52</v>
      </c>
      <c r="D510" s="217" t="s">
        <v>1235</v>
      </c>
      <c r="E510" s="217" t="s">
        <v>1236</v>
      </c>
      <c r="F510" s="218" t="s">
        <v>1237</v>
      </c>
      <c r="G510" s="217" t="s">
        <v>862</v>
      </c>
      <c r="H510" s="217" t="s">
        <v>862</v>
      </c>
      <c r="I510" s="82" t="s">
        <v>1890</v>
      </c>
      <c r="J510" s="219">
        <v>6143.5000000000009</v>
      </c>
      <c r="K510" s="220">
        <f>K446+100+340</f>
        <v>6585</v>
      </c>
      <c r="L510" s="220">
        <v>150</v>
      </c>
      <c r="M510" s="220">
        <v>7103</v>
      </c>
      <c r="N510" s="77">
        <v>7039.91</v>
      </c>
      <c r="O510" s="86">
        <f t="shared" si="17"/>
        <v>896.40999999999894</v>
      </c>
      <c r="P510" s="82" t="s">
        <v>2092</v>
      </c>
    </row>
    <row r="511" spans="1:16" ht="58" x14ac:dyDescent="0.35">
      <c r="A511" s="70" t="s">
        <v>51</v>
      </c>
      <c r="B511" s="90">
        <v>3</v>
      </c>
      <c r="C511" s="189" t="s">
        <v>52</v>
      </c>
      <c r="D511" s="221" t="s">
        <v>1235</v>
      </c>
      <c r="E511" s="221" t="s">
        <v>1238</v>
      </c>
      <c r="F511" s="222" t="s">
        <v>1239</v>
      </c>
      <c r="G511" s="221" t="s">
        <v>862</v>
      </c>
      <c r="H511" s="221" t="s">
        <v>862</v>
      </c>
      <c r="I511" s="72" t="s">
        <v>1891</v>
      </c>
      <c r="J511" s="219">
        <v>6902.5000000000009</v>
      </c>
      <c r="K511" s="223">
        <f>K447+100+500</f>
        <v>7705</v>
      </c>
      <c r="L511" s="223">
        <v>150</v>
      </c>
      <c r="M511" s="223">
        <v>8213</v>
      </c>
      <c r="N511" s="77">
        <v>8116.61</v>
      </c>
      <c r="O511" s="78">
        <f t="shared" si="17"/>
        <v>1214.1099999999988</v>
      </c>
      <c r="P511" s="72" t="s">
        <v>2092</v>
      </c>
    </row>
    <row r="512" spans="1:16" ht="58" x14ac:dyDescent="0.35">
      <c r="A512" s="80" t="s">
        <v>51</v>
      </c>
      <c r="B512" s="91">
        <v>3</v>
      </c>
      <c r="C512" s="224" t="s">
        <v>52</v>
      </c>
      <c r="D512" s="217" t="s">
        <v>1240</v>
      </c>
      <c r="E512" s="217" t="s">
        <v>1241</v>
      </c>
      <c r="F512" s="218" t="s">
        <v>1242</v>
      </c>
      <c r="G512" s="217" t="s">
        <v>862</v>
      </c>
      <c r="H512" s="217" t="s">
        <v>862</v>
      </c>
      <c r="I512" s="82" t="s">
        <v>1892</v>
      </c>
      <c r="J512" s="219">
        <v>7023.5000000000009</v>
      </c>
      <c r="K512" s="220">
        <f>K448+150+380</f>
        <v>7465</v>
      </c>
      <c r="L512" s="220">
        <v>150</v>
      </c>
      <c r="M512" s="220">
        <v>8589</v>
      </c>
      <c r="N512" s="77">
        <v>8481.33</v>
      </c>
      <c r="O512" s="86">
        <f t="shared" si="17"/>
        <v>1457.829999999999</v>
      </c>
      <c r="P512" s="82" t="s">
        <v>2092</v>
      </c>
    </row>
    <row r="513" spans="1:16" ht="58" x14ac:dyDescent="0.35">
      <c r="A513" s="70" t="s">
        <v>51</v>
      </c>
      <c r="B513" s="90">
        <v>3</v>
      </c>
      <c r="C513" s="189" t="s">
        <v>52</v>
      </c>
      <c r="D513" s="221" t="s">
        <v>1240</v>
      </c>
      <c r="E513" s="221" t="s">
        <v>1243</v>
      </c>
      <c r="F513" s="222" t="s">
        <v>1244</v>
      </c>
      <c r="G513" s="221" t="s">
        <v>862</v>
      </c>
      <c r="H513" s="221" t="s">
        <v>862</v>
      </c>
      <c r="I513" s="72" t="s">
        <v>1893</v>
      </c>
      <c r="J513" s="219">
        <v>8475.5</v>
      </c>
      <c r="K513" s="223">
        <f>K449+150+600</f>
        <v>9115</v>
      </c>
      <c r="L513" s="223">
        <v>150</v>
      </c>
      <c r="M513" s="223">
        <v>10063</v>
      </c>
      <c r="N513" s="77">
        <v>9911.11</v>
      </c>
      <c r="O513" s="78">
        <f t="shared" si="17"/>
        <v>1435.6100000000006</v>
      </c>
      <c r="P513" s="72" t="s">
        <v>2092</v>
      </c>
    </row>
    <row r="514" spans="1:16" ht="58" x14ac:dyDescent="0.35">
      <c r="A514" s="80" t="s">
        <v>51</v>
      </c>
      <c r="B514" s="91">
        <v>3</v>
      </c>
      <c r="C514" s="224" t="s">
        <v>52</v>
      </c>
      <c r="D514" s="217" t="s">
        <v>1245</v>
      </c>
      <c r="E514" s="217" t="s">
        <v>1246</v>
      </c>
      <c r="F514" s="218" t="s">
        <v>1247</v>
      </c>
      <c r="G514" s="217" t="s">
        <v>862</v>
      </c>
      <c r="H514" s="217" t="s">
        <v>862</v>
      </c>
      <c r="I514" s="82" t="s">
        <v>1894</v>
      </c>
      <c r="J514" s="219">
        <v>9421.5</v>
      </c>
      <c r="K514" s="220">
        <f>K450+150+380</f>
        <v>10845</v>
      </c>
      <c r="L514" s="220">
        <v>150</v>
      </c>
      <c r="M514" s="220">
        <v>11551</v>
      </c>
      <c r="N514" s="77">
        <v>11354.47</v>
      </c>
      <c r="O514" s="86">
        <f t="shared" si="17"/>
        <v>1932.9699999999993</v>
      </c>
      <c r="P514" s="82" t="s">
        <v>2092</v>
      </c>
    </row>
    <row r="515" spans="1:16" ht="58" x14ac:dyDescent="0.35">
      <c r="A515" s="70" t="s">
        <v>51</v>
      </c>
      <c r="B515" s="90">
        <v>3</v>
      </c>
      <c r="C515" s="189" t="s">
        <v>52</v>
      </c>
      <c r="D515" s="221" t="s">
        <v>1245</v>
      </c>
      <c r="E515" s="221" t="s">
        <v>1248</v>
      </c>
      <c r="F515" s="222" t="s">
        <v>1249</v>
      </c>
      <c r="G515" s="221" t="s">
        <v>862</v>
      </c>
      <c r="H515" s="221" t="s">
        <v>862</v>
      </c>
      <c r="I515" s="72" t="s">
        <v>1895</v>
      </c>
      <c r="J515" s="219">
        <v>10895.5</v>
      </c>
      <c r="K515" s="223">
        <f>K451+150+600</f>
        <v>12245</v>
      </c>
      <c r="L515" s="223">
        <v>150</v>
      </c>
      <c r="M515" s="223">
        <v>12839</v>
      </c>
      <c r="N515" s="77">
        <v>12603.83</v>
      </c>
      <c r="O515" s="78">
        <f t="shared" si="17"/>
        <v>1708.33</v>
      </c>
      <c r="P515" s="72" t="s">
        <v>2092</v>
      </c>
    </row>
    <row r="516" spans="1:16" ht="72.5" x14ac:dyDescent="0.35">
      <c r="A516" s="80" t="s">
        <v>51</v>
      </c>
      <c r="B516" s="91">
        <v>3</v>
      </c>
      <c r="C516" s="224" t="s">
        <v>52</v>
      </c>
      <c r="D516" s="217" t="s">
        <v>1250</v>
      </c>
      <c r="E516" s="217" t="s">
        <v>1251</v>
      </c>
      <c r="F516" s="218" t="s">
        <v>1252</v>
      </c>
      <c r="G516" s="217" t="s">
        <v>862</v>
      </c>
      <c r="H516" s="217" t="s">
        <v>862</v>
      </c>
      <c r="I516" s="82" t="s">
        <v>1896</v>
      </c>
      <c r="J516" s="219">
        <v>2572.9</v>
      </c>
      <c r="K516" s="220">
        <f>K452+50+170</f>
        <v>2711</v>
      </c>
      <c r="L516" s="220">
        <v>100</v>
      </c>
      <c r="M516" s="220">
        <v>3049</v>
      </c>
      <c r="N516" s="77">
        <v>3057.5299999999997</v>
      </c>
      <c r="O516" s="86">
        <f t="shared" si="17"/>
        <v>484.62999999999965</v>
      </c>
      <c r="P516" s="82" t="s">
        <v>2092</v>
      </c>
    </row>
    <row r="517" spans="1:16" ht="72.5" x14ac:dyDescent="0.35">
      <c r="A517" s="70" t="s">
        <v>51</v>
      </c>
      <c r="B517" s="90">
        <v>3</v>
      </c>
      <c r="C517" s="189" t="s">
        <v>52</v>
      </c>
      <c r="D517" s="221" t="s">
        <v>1250</v>
      </c>
      <c r="E517" s="221" t="s">
        <v>1253</v>
      </c>
      <c r="F517" s="222" t="s">
        <v>1254</v>
      </c>
      <c r="G517" s="221" t="s">
        <v>862</v>
      </c>
      <c r="H517" s="221" t="s">
        <v>862</v>
      </c>
      <c r="I517" s="72" t="s">
        <v>1897</v>
      </c>
      <c r="J517" s="219">
        <v>3108.6000000000004</v>
      </c>
      <c r="K517" s="223">
        <f>K453+50+250</f>
        <v>3271</v>
      </c>
      <c r="L517" s="223">
        <v>100</v>
      </c>
      <c r="M517" s="223">
        <v>3570</v>
      </c>
      <c r="N517" s="77">
        <v>3562.9</v>
      </c>
      <c r="O517" s="78">
        <f t="shared" si="17"/>
        <v>454.29999999999973</v>
      </c>
      <c r="P517" s="72" t="s">
        <v>2092</v>
      </c>
    </row>
    <row r="518" spans="1:16" ht="72.5" x14ac:dyDescent="0.35">
      <c r="A518" s="80" t="s">
        <v>51</v>
      </c>
      <c r="B518" s="91">
        <v>3</v>
      </c>
      <c r="C518" s="224" t="s">
        <v>52</v>
      </c>
      <c r="D518" s="217" t="s">
        <v>1255</v>
      </c>
      <c r="E518" s="217" t="s">
        <v>1256</v>
      </c>
      <c r="F518" s="218" t="s">
        <v>1257</v>
      </c>
      <c r="G518" s="217" t="s">
        <v>862</v>
      </c>
      <c r="H518" s="217" t="s">
        <v>862</v>
      </c>
      <c r="I518" s="82" t="s">
        <v>1898</v>
      </c>
      <c r="J518" s="219">
        <v>3042.6000000000004</v>
      </c>
      <c r="K518" s="220">
        <f>K454+50+170</f>
        <v>3221</v>
      </c>
      <c r="L518" s="220">
        <v>100</v>
      </c>
      <c r="M518" s="220">
        <v>3499</v>
      </c>
      <c r="N518" s="77">
        <v>3494.0299999999997</v>
      </c>
      <c r="O518" s="86">
        <f t="shared" si="17"/>
        <v>451.42999999999938</v>
      </c>
      <c r="P518" s="82" t="s">
        <v>2092</v>
      </c>
    </row>
    <row r="519" spans="1:16" ht="72.5" x14ac:dyDescent="0.35">
      <c r="A519" s="70" t="s">
        <v>51</v>
      </c>
      <c r="B519" s="90">
        <v>3</v>
      </c>
      <c r="C519" s="189" t="s">
        <v>52</v>
      </c>
      <c r="D519" s="221" t="s">
        <v>1255</v>
      </c>
      <c r="E519" s="221" t="s">
        <v>1258</v>
      </c>
      <c r="F519" s="222" t="s">
        <v>1259</v>
      </c>
      <c r="G519" s="221" t="s">
        <v>862</v>
      </c>
      <c r="H519" s="221" t="s">
        <v>862</v>
      </c>
      <c r="I519" s="72" t="s">
        <v>1899</v>
      </c>
      <c r="J519" s="219">
        <v>3559.6000000000004</v>
      </c>
      <c r="K519" s="223">
        <f>K455+50+250</f>
        <v>3781</v>
      </c>
      <c r="L519" s="223">
        <v>100</v>
      </c>
      <c r="M519" s="223">
        <v>4053</v>
      </c>
      <c r="N519" s="77">
        <v>4031.41</v>
      </c>
      <c r="O519" s="78">
        <f t="shared" si="17"/>
        <v>471.80999999999949</v>
      </c>
      <c r="P519" s="72" t="s">
        <v>2092</v>
      </c>
    </row>
    <row r="520" spans="1:16" ht="72.5" x14ac:dyDescent="0.35">
      <c r="A520" s="80" t="s">
        <v>51</v>
      </c>
      <c r="B520" s="91">
        <v>3</v>
      </c>
      <c r="C520" s="224" t="s">
        <v>52</v>
      </c>
      <c r="D520" s="217" t="s">
        <v>1260</v>
      </c>
      <c r="E520" s="217" t="s">
        <v>1261</v>
      </c>
      <c r="F520" s="218" t="s">
        <v>1262</v>
      </c>
      <c r="G520" s="217" t="s">
        <v>862</v>
      </c>
      <c r="H520" s="217" t="s">
        <v>862</v>
      </c>
      <c r="I520" s="82" t="s">
        <v>1900</v>
      </c>
      <c r="J520" s="219">
        <v>3482.6000000000004</v>
      </c>
      <c r="K520" s="220">
        <f>K456+75+190</f>
        <v>3661</v>
      </c>
      <c r="L520" s="220">
        <v>100</v>
      </c>
      <c r="M520" s="220">
        <v>4241</v>
      </c>
      <c r="N520" s="77">
        <v>4213.7699999999995</v>
      </c>
      <c r="O520" s="86">
        <f t="shared" si="17"/>
        <v>731.16999999999916</v>
      </c>
      <c r="P520" s="82" t="s">
        <v>2092</v>
      </c>
    </row>
    <row r="521" spans="1:16" ht="72.5" x14ac:dyDescent="0.35">
      <c r="A521" s="70" t="s">
        <v>51</v>
      </c>
      <c r="B521" s="90">
        <v>3</v>
      </c>
      <c r="C521" s="189" t="s">
        <v>52</v>
      </c>
      <c r="D521" s="221" t="s">
        <v>1260</v>
      </c>
      <c r="E521" s="221" t="s">
        <v>1263</v>
      </c>
      <c r="F521" s="222" t="s">
        <v>1264</v>
      </c>
      <c r="G521" s="221" t="s">
        <v>862</v>
      </c>
      <c r="H521" s="221" t="s">
        <v>862</v>
      </c>
      <c r="I521" s="72" t="s">
        <v>1901</v>
      </c>
      <c r="J521" s="219">
        <v>4208.6000000000004</v>
      </c>
      <c r="K521" s="223">
        <f>K457+75+300</f>
        <v>4486</v>
      </c>
      <c r="L521" s="223">
        <v>100</v>
      </c>
      <c r="M521" s="223">
        <v>4978</v>
      </c>
      <c r="N521" s="77">
        <v>4928.66</v>
      </c>
      <c r="O521" s="78">
        <f t="shared" si="17"/>
        <v>720.05999999999949</v>
      </c>
      <c r="P521" s="72" t="s">
        <v>2092</v>
      </c>
    </row>
    <row r="522" spans="1:16" ht="72.5" x14ac:dyDescent="0.35">
      <c r="A522" s="80" t="s">
        <v>51</v>
      </c>
      <c r="B522" s="91">
        <v>3</v>
      </c>
      <c r="C522" s="224" t="s">
        <v>52</v>
      </c>
      <c r="D522" s="217" t="s">
        <v>1265</v>
      </c>
      <c r="E522" s="217" t="s">
        <v>1266</v>
      </c>
      <c r="F522" s="218" t="s">
        <v>1267</v>
      </c>
      <c r="G522" s="217" t="s">
        <v>862</v>
      </c>
      <c r="H522" s="217" t="s">
        <v>862</v>
      </c>
      <c r="I522" s="82" t="s">
        <v>1902</v>
      </c>
      <c r="J522" s="219">
        <v>4681.6000000000004</v>
      </c>
      <c r="K522" s="220">
        <f>K458+75+190</f>
        <v>5351</v>
      </c>
      <c r="L522" s="220">
        <v>100</v>
      </c>
      <c r="M522" s="220">
        <v>5722</v>
      </c>
      <c r="N522" s="77">
        <v>5650.34</v>
      </c>
      <c r="O522" s="86">
        <f t="shared" si="17"/>
        <v>968.73999999999978</v>
      </c>
      <c r="P522" s="82" t="s">
        <v>2092</v>
      </c>
    </row>
    <row r="523" spans="1:16" ht="72.5" x14ac:dyDescent="0.35">
      <c r="A523" s="70" t="s">
        <v>51</v>
      </c>
      <c r="B523" s="90">
        <v>3</v>
      </c>
      <c r="C523" s="189" t="s">
        <v>52</v>
      </c>
      <c r="D523" s="221" t="s">
        <v>1265</v>
      </c>
      <c r="E523" s="221" t="s">
        <v>1268</v>
      </c>
      <c r="F523" s="222" t="s">
        <v>1269</v>
      </c>
      <c r="G523" s="221" t="s">
        <v>862</v>
      </c>
      <c r="H523" s="221" t="s">
        <v>862</v>
      </c>
      <c r="I523" s="72" t="s">
        <v>1903</v>
      </c>
      <c r="J523" s="219">
        <v>5418.6</v>
      </c>
      <c r="K523" s="223">
        <f>K459+75+300</f>
        <v>6051</v>
      </c>
      <c r="L523" s="223">
        <v>100</v>
      </c>
      <c r="M523" s="223">
        <v>6366</v>
      </c>
      <c r="N523" s="77">
        <v>6275.0199999999995</v>
      </c>
      <c r="O523" s="78">
        <f t="shared" si="17"/>
        <v>856.41999999999916</v>
      </c>
      <c r="P523" s="72" t="s">
        <v>2092</v>
      </c>
    </row>
    <row r="524" spans="1:16" ht="72.5" x14ac:dyDescent="0.35">
      <c r="A524" s="80" t="s">
        <v>51</v>
      </c>
      <c r="B524" s="91">
        <v>3</v>
      </c>
      <c r="C524" s="224" t="s">
        <v>52</v>
      </c>
      <c r="D524" s="217" t="s">
        <v>1270</v>
      </c>
      <c r="E524" s="217" t="s">
        <v>1271</v>
      </c>
      <c r="F524" s="218" t="s">
        <v>1272</v>
      </c>
      <c r="G524" s="217" t="s">
        <v>862</v>
      </c>
      <c r="H524" s="217" t="s">
        <v>862</v>
      </c>
      <c r="I524" s="82" t="s">
        <v>1904</v>
      </c>
      <c r="J524" s="219">
        <v>3667.4</v>
      </c>
      <c r="K524" s="220">
        <f>K460+50+170</f>
        <v>3861</v>
      </c>
      <c r="L524" s="220">
        <v>150</v>
      </c>
      <c r="M524" s="220">
        <v>4642</v>
      </c>
      <c r="N524" s="77">
        <v>4652.74</v>
      </c>
      <c r="O524" s="86">
        <f t="shared" ref="O524:O587" si="18">N524-J524</f>
        <v>985.33999999999969</v>
      </c>
      <c r="P524" s="82" t="s">
        <v>2092</v>
      </c>
    </row>
    <row r="525" spans="1:16" ht="72.5" x14ac:dyDescent="0.35">
      <c r="A525" s="70" t="s">
        <v>51</v>
      </c>
      <c r="B525" s="90">
        <v>3</v>
      </c>
      <c r="C525" s="189" t="s">
        <v>52</v>
      </c>
      <c r="D525" s="221" t="s">
        <v>1270</v>
      </c>
      <c r="E525" s="221" t="s">
        <v>1273</v>
      </c>
      <c r="F525" s="222" t="s">
        <v>1274</v>
      </c>
      <c r="G525" s="221" t="s">
        <v>862</v>
      </c>
      <c r="H525" s="221" t="s">
        <v>862</v>
      </c>
      <c r="I525" s="72" t="s">
        <v>1905</v>
      </c>
      <c r="J525" s="219">
        <v>4203.1000000000004</v>
      </c>
      <c r="K525" s="223">
        <f>K461+50+250</f>
        <v>4421</v>
      </c>
      <c r="L525" s="223">
        <v>150</v>
      </c>
      <c r="M525" s="223">
        <v>5163</v>
      </c>
      <c r="N525" s="77">
        <v>5158.1099999999997</v>
      </c>
      <c r="O525" s="78">
        <f t="shared" si="18"/>
        <v>955.00999999999931</v>
      </c>
      <c r="P525" s="72" t="s">
        <v>2092</v>
      </c>
    </row>
    <row r="526" spans="1:16" ht="72.5" x14ac:dyDescent="0.35">
      <c r="A526" s="80" t="s">
        <v>51</v>
      </c>
      <c r="B526" s="91">
        <v>3</v>
      </c>
      <c r="C526" s="224" t="s">
        <v>52</v>
      </c>
      <c r="D526" s="217" t="s">
        <v>1275</v>
      </c>
      <c r="E526" s="217" t="s">
        <v>1276</v>
      </c>
      <c r="F526" s="218" t="s">
        <v>1277</v>
      </c>
      <c r="G526" s="217" t="s">
        <v>862</v>
      </c>
      <c r="H526" s="217" t="s">
        <v>862</v>
      </c>
      <c r="I526" s="82" t="s">
        <v>1906</v>
      </c>
      <c r="J526" s="219">
        <v>4137.1000000000004</v>
      </c>
      <c r="K526" s="220">
        <f>K462+50+170</f>
        <v>4371</v>
      </c>
      <c r="L526" s="220">
        <v>150</v>
      </c>
      <c r="M526" s="220">
        <v>5091</v>
      </c>
      <c r="N526" s="77">
        <v>5088.2699999999995</v>
      </c>
      <c r="O526" s="86">
        <f t="shared" si="18"/>
        <v>951.16999999999916</v>
      </c>
      <c r="P526" s="82" t="s">
        <v>2092</v>
      </c>
    </row>
    <row r="527" spans="1:16" ht="72.5" x14ac:dyDescent="0.35">
      <c r="A527" s="70" t="s">
        <v>51</v>
      </c>
      <c r="B527" s="90">
        <v>3</v>
      </c>
      <c r="C527" s="189" t="s">
        <v>52</v>
      </c>
      <c r="D527" s="221" t="s">
        <v>1275</v>
      </c>
      <c r="E527" s="221" t="s">
        <v>1278</v>
      </c>
      <c r="F527" s="222" t="s">
        <v>1279</v>
      </c>
      <c r="G527" s="221" t="s">
        <v>862</v>
      </c>
      <c r="H527" s="221" t="s">
        <v>862</v>
      </c>
      <c r="I527" s="72" t="s">
        <v>1907</v>
      </c>
      <c r="J527" s="219">
        <v>4654.1000000000004</v>
      </c>
      <c r="K527" s="223">
        <f>K463+50+250</f>
        <v>4931</v>
      </c>
      <c r="L527" s="223">
        <v>150</v>
      </c>
      <c r="M527" s="223">
        <v>5646</v>
      </c>
      <c r="N527" s="77">
        <v>5626.62</v>
      </c>
      <c r="O527" s="78">
        <f t="shared" si="18"/>
        <v>972.51999999999953</v>
      </c>
      <c r="P527" s="72" t="s">
        <v>2092</v>
      </c>
    </row>
    <row r="528" spans="1:16" ht="72.5" x14ac:dyDescent="0.35">
      <c r="A528" s="80" t="s">
        <v>51</v>
      </c>
      <c r="B528" s="91">
        <v>3</v>
      </c>
      <c r="C528" s="224" t="s">
        <v>52</v>
      </c>
      <c r="D528" s="217" t="s">
        <v>1280</v>
      </c>
      <c r="E528" s="217" t="s">
        <v>1281</v>
      </c>
      <c r="F528" s="218" t="s">
        <v>1282</v>
      </c>
      <c r="G528" s="217" t="s">
        <v>862</v>
      </c>
      <c r="H528" s="217" t="s">
        <v>862</v>
      </c>
      <c r="I528" s="82" t="s">
        <v>1908</v>
      </c>
      <c r="J528" s="219">
        <v>4577.1000000000004</v>
      </c>
      <c r="K528" s="220">
        <f>K464+75+190</f>
        <v>4811</v>
      </c>
      <c r="L528" s="220">
        <v>150</v>
      </c>
      <c r="M528" s="220">
        <v>5834</v>
      </c>
      <c r="N528" s="77">
        <v>5808.98</v>
      </c>
      <c r="O528" s="86">
        <f t="shared" si="18"/>
        <v>1231.8799999999992</v>
      </c>
      <c r="P528" s="82" t="s">
        <v>2092</v>
      </c>
    </row>
    <row r="529" spans="1:16" ht="72.5" x14ac:dyDescent="0.35">
      <c r="A529" s="70" t="s">
        <v>51</v>
      </c>
      <c r="B529" s="90">
        <v>3</v>
      </c>
      <c r="C529" s="189" t="s">
        <v>52</v>
      </c>
      <c r="D529" s="221" t="s">
        <v>1280</v>
      </c>
      <c r="E529" s="221" t="s">
        <v>1283</v>
      </c>
      <c r="F529" s="222" t="s">
        <v>1284</v>
      </c>
      <c r="G529" s="221" t="s">
        <v>862</v>
      </c>
      <c r="H529" s="221" t="s">
        <v>862</v>
      </c>
      <c r="I529" s="72" t="s">
        <v>1909</v>
      </c>
      <c r="J529" s="219">
        <v>5303.1</v>
      </c>
      <c r="K529" s="223">
        <f>K465+75+300</f>
        <v>5636</v>
      </c>
      <c r="L529" s="223">
        <v>150</v>
      </c>
      <c r="M529" s="223">
        <v>6571</v>
      </c>
      <c r="N529" s="77">
        <v>6523.87</v>
      </c>
      <c r="O529" s="78">
        <f t="shared" si="18"/>
        <v>1220.7699999999995</v>
      </c>
      <c r="P529" s="72" t="s">
        <v>2092</v>
      </c>
    </row>
    <row r="530" spans="1:16" ht="72.5" x14ac:dyDescent="0.35">
      <c r="A530" s="80" t="s">
        <v>51</v>
      </c>
      <c r="B530" s="91">
        <v>3</v>
      </c>
      <c r="C530" s="224" t="s">
        <v>52</v>
      </c>
      <c r="D530" s="217" t="s">
        <v>1285</v>
      </c>
      <c r="E530" s="217" t="s">
        <v>1286</v>
      </c>
      <c r="F530" s="218" t="s">
        <v>1287</v>
      </c>
      <c r="G530" s="217" t="s">
        <v>862</v>
      </c>
      <c r="H530" s="217" t="s">
        <v>862</v>
      </c>
      <c r="I530" s="82" t="s">
        <v>1910</v>
      </c>
      <c r="J530" s="219">
        <v>5776.1</v>
      </c>
      <c r="K530" s="220">
        <f>K466+75+190</f>
        <v>6501</v>
      </c>
      <c r="L530" s="220">
        <v>150</v>
      </c>
      <c r="M530" s="220">
        <v>7315</v>
      </c>
      <c r="N530" s="77">
        <v>7245.55</v>
      </c>
      <c r="O530" s="86">
        <f t="shared" si="18"/>
        <v>1469.4499999999998</v>
      </c>
      <c r="P530" s="82" t="s">
        <v>2092</v>
      </c>
    </row>
    <row r="531" spans="1:16" ht="72.5" x14ac:dyDescent="0.35">
      <c r="A531" s="70" t="s">
        <v>51</v>
      </c>
      <c r="B531" s="90">
        <v>3</v>
      </c>
      <c r="C531" s="189" t="s">
        <v>52</v>
      </c>
      <c r="D531" s="221" t="s">
        <v>1285</v>
      </c>
      <c r="E531" s="221" t="s">
        <v>1288</v>
      </c>
      <c r="F531" s="222" t="s">
        <v>1289</v>
      </c>
      <c r="G531" s="221" t="s">
        <v>862</v>
      </c>
      <c r="H531" s="221" t="s">
        <v>862</v>
      </c>
      <c r="I531" s="72" t="s">
        <v>1911</v>
      </c>
      <c r="J531" s="219">
        <v>6513.1</v>
      </c>
      <c r="K531" s="223">
        <f>K467+75+300</f>
        <v>7201</v>
      </c>
      <c r="L531" s="223">
        <v>150</v>
      </c>
      <c r="M531" s="223">
        <v>7959</v>
      </c>
      <c r="N531" s="77">
        <v>7870.23</v>
      </c>
      <c r="O531" s="78">
        <f t="shared" si="18"/>
        <v>1357.1299999999992</v>
      </c>
      <c r="P531" s="72" t="s">
        <v>2092</v>
      </c>
    </row>
    <row r="532" spans="1:16" ht="72.5" x14ac:dyDescent="0.35">
      <c r="A532" s="80" t="s">
        <v>51</v>
      </c>
      <c r="B532" s="91">
        <v>3</v>
      </c>
      <c r="C532" s="224" t="s">
        <v>52</v>
      </c>
      <c r="D532" s="217" t="s">
        <v>1290</v>
      </c>
      <c r="E532" s="217" t="s">
        <v>1291</v>
      </c>
      <c r="F532" s="218" t="s">
        <v>1292</v>
      </c>
      <c r="G532" s="217" t="s">
        <v>862</v>
      </c>
      <c r="H532" s="217" t="s">
        <v>862</v>
      </c>
      <c r="I532" s="82" t="s">
        <v>1912</v>
      </c>
      <c r="J532" s="219">
        <v>5283.3</v>
      </c>
      <c r="K532" s="220">
        <f>K468+100+340</f>
        <v>5582</v>
      </c>
      <c r="L532" s="220">
        <v>150</v>
      </c>
      <c r="M532" s="220">
        <v>6313</v>
      </c>
      <c r="N532" s="77">
        <v>6273.61</v>
      </c>
      <c r="O532" s="86">
        <f t="shared" si="18"/>
        <v>990.30999999999949</v>
      </c>
      <c r="P532" s="82" t="s">
        <v>2092</v>
      </c>
    </row>
    <row r="533" spans="1:16" ht="72.5" x14ac:dyDescent="0.35">
      <c r="A533" s="70" t="s">
        <v>51</v>
      </c>
      <c r="B533" s="90">
        <v>3</v>
      </c>
      <c r="C533" s="189" t="s">
        <v>52</v>
      </c>
      <c r="D533" s="221" t="s">
        <v>1290</v>
      </c>
      <c r="E533" s="221" t="s">
        <v>1293</v>
      </c>
      <c r="F533" s="222" t="s">
        <v>1294</v>
      </c>
      <c r="G533" s="221" t="s">
        <v>862</v>
      </c>
      <c r="H533" s="221" t="s">
        <v>862</v>
      </c>
      <c r="I533" s="72" t="s">
        <v>1913</v>
      </c>
      <c r="J533" s="219">
        <v>6079.7000000000007</v>
      </c>
      <c r="K533" s="223">
        <f>K469+100+500</f>
        <v>6702</v>
      </c>
      <c r="L533" s="223">
        <v>150</v>
      </c>
      <c r="M533" s="223">
        <v>7475</v>
      </c>
      <c r="N533" s="77">
        <v>7400.75</v>
      </c>
      <c r="O533" s="78">
        <f t="shared" si="18"/>
        <v>1321.0499999999993</v>
      </c>
      <c r="P533" s="72" t="s">
        <v>2092</v>
      </c>
    </row>
    <row r="534" spans="1:16" ht="72.5" x14ac:dyDescent="0.35">
      <c r="A534" s="80" t="s">
        <v>51</v>
      </c>
      <c r="B534" s="91">
        <v>3</v>
      </c>
      <c r="C534" s="224" t="s">
        <v>52</v>
      </c>
      <c r="D534" s="217" t="s">
        <v>1295</v>
      </c>
      <c r="E534" s="217" t="s">
        <v>1216</v>
      </c>
      <c r="F534" s="218" t="s">
        <v>1296</v>
      </c>
      <c r="G534" s="217" t="s">
        <v>862</v>
      </c>
      <c r="H534" s="217" t="s">
        <v>862</v>
      </c>
      <c r="I534" s="82" t="s">
        <v>1914</v>
      </c>
      <c r="J534" s="219">
        <v>6222.7000000000007</v>
      </c>
      <c r="K534" s="220">
        <f>K470+100+340</f>
        <v>6602</v>
      </c>
      <c r="L534" s="220">
        <v>150</v>
      </c>
      <c r="M534" s="220">
        <v>7211</v>
      </c>
      <c r="N534" s="77">
        <v>7144.67</v>
      </c>
      <c r="O534" s="86">
        <f t="shared" si="18"/>
        <v>921.96999999999935</v>
      </c>
      <c r="P534" s="82" t="s">
        <v>2092</v>
      </c>
    </row>
    <row r="535" spans="1:16" ht="72.5" x14ac:dyDescent="0.35">
      <c r="A535" s="70" t="s">
        <v>51</v>
      </c>
      <c r="B535" s="90">
        <v>3</v>
      </c>
      <c r="C535" s="189" t="s">
        <v>52</v>
      </c>
      <c r="D535" s="221" t="s">
        <v>1295</v>
      </c>
      <c r="E535" s="221" t="s">
        <v>1218</v>
      </c>
      <c r="F535" s="222" t="s">
        <v>1297</v>
      </c>
      <c r="G535" s="221" t="s">
        <v>862</v>
      </c>
      <c r="H535" s="221" t="s">
        <v>862</v>
      </c>
      <c r="I535" s="72" t="s">
        <v>1915</v>
      </c>
      <c r="J535" s="219">
        <v>6981.7000000000007</v>
      </c>
      <c r="K535" s="223">
        <f>K471+100+500</f>
        <v>7722</v>
      </c>
      <c r="L535" s="223">
        <v>150</v>
      </c>
      <c r="M535" s="223">
        <v>8321</v>
      </c>
      <c r="N535" s="77">
        <v>8221.369999999999</v>
      </c>
      <c r="O535" s="78">
        <f t="shared" si="18"/>
        <v>1239.6699999999983</v>
      </c>
      <c r="P535" s="72" t="s">
        <v>2092</v>
      </c>
    </row>
    <row r="536" spans="1:16" ht="72.5" x14ac:dyDescent="0.35">
      <c r="A536" s="80" t="s">
        <v>51</v>
      </c>
      <c r="B536" s="91">
        <v>3</v>
      </c>
      <c r="C536" s="224" t="s">
        <v>52</v>
      </c>
      <c r="D536" s="217" t="s">
        <v>1298</v>
      </c>
      <c r="E536" s="217" t="s">
        <v>1221</v>
      </c>
      <c r="F536" s="218" t="s">
        <v>1299</v>
      </c>
      <c r="G536" s="217" t="s">
        <v>862</v>
      </c>
      <c r="H536" s="217" t="s">
        <v>862</v>
      </c>
      <c r="I536" s="82" t="s">
        <v>1916</v>
      </c>
      <c r="J536" s="219">
        <v>7102.7000000000007</v>
      </c>
      <c r="K536" s="220">
        <f>K472+150+380</f>
        <v>7482</v>
      </c>
      <c r="L536" s="220">
        <v>150</v>
      </c>
      <c r="M536" s="220">
        <v>8697</v>
      </c>
      <c r="N536" s="77">
        <v>8586.09</v>
      </c>
      <c r="O536" s="86">
        <f t="shared" si="18"/>
        <v>1483.3899999999994</v>
      </c>
      <c r="P536" s="82" t="s">
        <v>2092</v>
      </c>
    </row>
    <row r="537" spans="1:16" ht="72.5" x14ac:dyDescent="0.35">
      <c r="A537" s="70" t="s">
        <v>51</v>
      </c>
      <c r="B537" s="90">
        <v>3</v>
      </c>
      <c r="C537" s="189" t="s">
        <v>52</v>
      </c>
      <c r="D537" s="221" t="s">
        <v>1298</v>
      </c>
      <c r="E537" s="221" t="s">
        <v>1223</v>
      </c>
      <c r="F537" s="222" t="s">
        <v>1300</v>
      </c>
      <c r="G537" s="221" t="s">
        <v>862</v>
      </c>
      <c r="H537" s="221" t="s">
        <v>862</v>
      </c>
      <c r="I537" s="72" t="s">
        <v>1917</v>
      </c>
      <c r="J537" s="219">
        <v>8554.7000000000007</v>
      </c>
      <c r="K537" s="223">
        <f>K473+150+600</f>
        <v>9132</v>
      </c>
      <c r="L537" s="223">
        <v>150</v>
      </c>
      <c r="M537" s="223">
        <v>10171</v>
      </c>
      <c r="N537" s="77">
        <v>10015.869999999999</v>
      </c>
      <c r="O537" s="78">
        <f t="shared" si="18"/>
        <v>1461.1699999999983</v>
      </c>
      <c r="P537" s="72" t="s">
        <v>2092</v>
      </c>
    </row>
    <row r="538" spans="1:16" ht="72.5" x14ac:dyDescent="0.35">
      <c r="A538" s="80" t="s">
        <v>51</v>
      </c>
      <c r="B538" s="91">
        <v>3</v>
      </c>
      <c r="C538" s="224" t="s">
        <v>52</v>
      </c>
      <c r="D538" s="217" t="s">
        <v>1301</v>
      </c>
      <c r="E538" s="217" t="s">
        <v>1302</v>
      </c>
      <c r="F538" s="218" t="s">
        <v>1303</v>
      </c>
      <c r="G538" s="217" t="s">
        <v>862</v>
      </c>
      <c r="H538" s="217" t="s">
        <v>862</v>
      </c>
      <c r="I538" s="82" t="s">
        <v>1918</v>
      </c>
      <c r="J538" s="219">
        <v>9500.7000000000007</v>
      </c>
      <c r="K538" s="220">
        <f>K474+150+380</f>
        <v>10862</v>
      </c>
      <c r="L538" s="220">
        <v>150</v>
      </c>
      <c r="M538" s="220">
        <v>11659</v>
      </c>
      <c r="N538" s="77">
        <v>11459.23</v>
      </c>
      <c r="O538" s="86">
        <f t="shared" si="18"/>
        <v>1958.5299999999988</v>
      </c>
      <c r="P538" s="82" t="s">
        <v>2092</v>
      </c>
    </row>
    <row r="539" spans="1:16" ht="72.5" x14ac:dyDescent="0.35">
      <c r="A539" s="70" t="s">
        <v>51</v>
      </c>
      <c r="B539" s="90">
        <v>3</v>
      </c>
      <c r="C539" s="189" t="s">
        <v>52</v>
      </c>
      <c r="D539" s="221" t="s">
        <v>1301</v>
      </c>
      <c r="E539" s="221" t="s">
        <v>1304</v>
      </c>
      <c r="F539" s="222" t="s">
        <v>1305</v>
      </c>
      <c r="G539" s="221" t="s">
        <v>862</v>
      </c>
      <c r="H539" s="221" t="s">
        <v>862</v>
      </c>
      <c r="I539" s="72" t="s">
        <v>1919</v>
      </c>
      <c r="J539" s="219">
        <v>10974.7</v>
      </c>
      <c r="K539" s="223">
        <f>K475+150+600</f>
        <v>12262</v>
      </c>
      <c r="L539" s="223">
        <v>150</v>
      </c>
      <c r="M539" s="223">
        <v>12974</v>
      </c>
      <c r="N539" s="77">
        <v>12734.779999999999</v>
      </c>
      <c r="O539" s="78">
        <f t="shared" si="18"/>
        <v>1760.0799999999981</v>
      </c>
      <c r="P539" s="72" t="s">
        <v>2092</v>
      </c>
    </row>
    <row r="540" spans="1:16" ht="72.5" x14ac:dyDescent="0.35">
      <c r="A540" s="80" t="s">
        <v>51</v>
      </c>
      <c r="B540" s="91">
        <v>3</v>
      </c>
      <c r="C540" s="224" t="s">
        <v>52</v>
      </c>
      <c r="D540" s="217" t="s">
        <v>1306</v>
      </c>
      <c r="E540" s="217" t="s">
        <v>1291</v>
      </c>
      <c r="F540" s="218" t="s">
        <v>1307</v>
      </c>
      <c r="G540" s="217" t="s">
        <v>862</v>
      </c>
      <c r="H540" s="217" t="s">
        <v>862</v>
      </c>
      <c r="I540" s="82" t="s">
        <v>1920</v>
      </c>
      <c r="J540" s="219">
        <v>6318.4000000000005</v>
      </c>
      <c r="K540" s="220">
        <f>K476+100+340</f>
        <v>6686</v>
      </c>
      <c r="L540" s="220">
        <v>1575</v>
      </c>
      <c r="M540" s="220">
        <v>7865</v>
      </c>
      <c r="N540" s="77">
        <v>9204.0499999999993</v>
      </c>
      <c r="O540" s="86">
        <f t="shared" si="18"/>
        <v>2885.6499999999987</v>
      </c>
      <c r="P540" s="82" t="s">
        <v>2092</v>
      </c>
    </row>
    <row r="541" spans="1:16" ht="72.5" x14ac:dyDescent="0.35">
      <c r="A541" s="70" t="s">
        <v>51</v>
      </c>
      <c r="B541" s="90">
        <v>3</v>
      </c>
      <c r="C541" s="189" t="s">
        <v>52</v>
      </c>
      <c r="D541" s="221" t="s">
        <v>1306</v>
      </c>
      <c r="E541" s="221" t="s">
        <v>1308</v>
      </c>
      <c r="F541" s="222" t="s">
        <v>1309</v>
      </c>
      <c r="G541" s="221" t="s">
        <v>862</v>
      </c>
      <c r="H541" s="221" t="s">
        <v>862</v>
      </c>
      <c r="I541" s="72" t="s">
        <v>1921</v>
      </c>
      <c r="J541" s="219">
        <v>7114.8</v>
      </c>
      <c r="K541" s="223">
        <f>K477+100+500</f>
        <v>7806</v>
      </c>
      <c r="L541" s="223">
        <v>175</v>
      </c>
      <c r="M541" s="223">
        <v>8907</v>
      </c>
      <c r="N541" s="77">
        <v>8814.7899999999991</v>
      </c>
      <c r="O541" s="78">
        <f t="shared" si="18"/>
        <v>1699.9899999999989</v>
      </c>
      <c r="P541" s="72" t="s">
        <v>2092</v>
      </c>
    </row>
    <row r="542" spans="1:16" ht="72.5" x14ac:dyDescent="0.35">
      <c r="A542" s="80" t="s">
        <v>51</v>
      </c>
      <c r="B542" s="91">
        <v>3</v>
      </c>
      <c r="C542" s="224" t="s">
        <v>52</v>
      </c>
      <c r="D542" s="217" t="s">
        <v>1310</v>
      </c>
      <c r="E542" s="217" t="s">
        <v>1311</v>
      </c>
      <c r="F542" s="218" t="s">
        <v>1312</v>
      </c>
      <c r="G542" s="217" t="s">
        <v>862</v>
      </c>
      <c r="H542" s="217" t="s">
        <v>862</v>
      </c>
      <c r="I542" s="82" t="s">
        <v>1922</v>
      </c>
      <c r="J542" s="219">
        <v>7257.8</v>
      </c>
      <c r="K542" s="220">
        <f>K478+100+340</f>
        <v>7706</v>
      </c>
      <c r="L542" s="220">
        <v>175</v>
      </c>
      <c r="M542" s="220">
        <v>8763</v>
      </c>
      <c r="N542" s="77">
        <v>8675.11</v>
      </c>
      <c r="O542" s="86">
        <f t="shared" si="18"/>
        <v>1417.3100000000004</v>
      </c>
      <c r="P542" s="82" t="s">
        <v>2092</v>
      </c>
    </row>
    <row r="543" spans="1:16" ht="72.5" x14ac:dyDescent="0.35">
      <c r="A543" s="70" t="s">
        <v>51</v>
      </c>
      <c r="B543" s="90">
        <v>3</v>
      </c>
      <c r="C543" s="189" t="s">
        <v>52</v>
      </c>
      <c r="D543" s="221" t="s">
        <v>1310</v>
      </c>
      <c r="E543" s="221" t="s">
        <v>1313</v>
      </c>
      <c r="F543" s="222" t="s">
        <v>1314</v>
      </c>
      <c r="G543" s="221" t="s">
        <v>862</v>
      </c>
      <c r="H543" s="221" t="s">
        <v>862</v>
      </c>
      <c r="I543" s="72" t="s">
        <v>1923</v>
      </c>
      <c r="J543" s="219">
        <v>8016.8000000000011</v>
      </c>
      <c r="K543" s="223">
        <f>K479+100+500</f>
        <v>8826</v>
      </c>
      <c r="L543" s="223">
        <v>175</v>
      </c>
      <c r="M543" s="223">
        <v>9873</v>
      </c>
      <c r="N543" s="77">
        <v>9751.81</v>
      </c>
      <c r="O543" s="78">
        <f t="shared" si="18"/>
        <v>1735.0099999999984</v>
      </c>
      <c r="P543" s="72" t="s">
        <v>2092</v>
      </c>
    </row>
    <row r="544" spans="1:16" ht="72.5" x14ac:dyDescent="0.35">
      <c r="A544" s="80" t="s">
        <v>51</v>
      </c>
      <c r="B544" s="91">
        <v>3</v>
      </c>
      <c r="C544" s="224" t="s">
        <v>52</v>
      </c>
      <c r="D544" s="217" t="s">
        <v>1315</v>
      </c>
      <c r="E544" s="217" t="s">
        <v>1316</v>
      </c>
      <c r="F544" s="218" t="s">
        <v>1317</v>
      </c>
      <c r="G544" s="217" t="s">
        <v>862</v>
      </c>
      <c r="H544" s="217" t="s">
        <v>862</v>
      </c>
      <c r="I544" s="82" t="s">
        <v>1924</v>
      </c>
      <c r="J544" s="219">
        <v>8137.8000000000011</v>
      </c>
      <c r="K544" s="220">
        <f>K480+150+380</f>
        <v>8586</v>
      </c>
      <c r="L544" s="220">
        <v>175</v>
      </c>
      <c r="M544" s="220">
        <v>10249</v>
      </c>
      <c r="N544" s="77">
        <v>10116.529999999999</v>
      </c>
      <c r="O544" s="86">
        <f t="shared" si="18"/>
        <v>1978.7299999999977</v>
      </c>
      <c r="P544" s="82" t="s">
        <v>2092</v>
      </c>
    </row>
    <row r="545" spans="1:16" ht="72.5" x14ac:dyDescent="0.35">
      <c r="A545" s="70" t="s">
        <v>51</v>
      </c>
      <c r="B545" s="90">
        <v>3</v>
      </c>
      <c r="C545" s="189" t="s">
        <v>52</v>
      </c>
      <c r="D545" s="221" t="s">
        <v>1315</v>
      </c>
      <c r="E545" s="221" t="s">
        <v>1318</v>
      </c>
      <c r="F545" s="222" t="s">
        <v>1319</v>
      </c>
      <c r="G545" s="221" t="s">
        <v>862</v>
      </c>
      <c r="H545" s="221" t="s">
        <v>862</v>
      </c>
      <c r="I545" s="72" t="s">
        <v>1925</v>
      </c>
      <c r="J545" s="219">
        <v>9589.8000000000011</v>
      </c>
      <c r="K545" s="223">
        <f>K481+150+600</f>
        <v>10236</v>
      </c>
      <c r="L545" s="223">
        <v>175</v>
      </c>
      <c r="M545" s="223">
        <v>11723</v>
      </c>
      <c r="N545" s="77">
        <v>11546.31</v>
      </c>
      <c r="O545" s="78">
        <f t="shared" si="18"/>
        <v>1956.5099999999984</v>
      </c>
      <c r="P545" s="72" t="s">
        <v>2092</v>
      </c>
    </row>
    <row r="546" spans="1:16" ht="72.5" x14ac:dyDescent="0.35">
      <c r="A546" s="80" t="s">
        <v>51</v>
      </c>
      <c r="B546" s="91">
        <v>3</v>
      </c>
      <c r="C546" s="224" t="s">
        <v>52</v>
      </c>
      <c r="D546" s="217" t="s">
        <v>1320</v>
      </c>
      <c r="E546" s="217" t="s">
        <v>1321</v>
      </c>
      <c r="F546" s="218" t="s">
        <v>1322</v>
      </c>
      <c r="G546" s="217" t="s">
        <v>862</v>
      </c>
      <c r="H546" s="217" t="s">
        <v>862</v>
      </c>
      <c r="I546" s="82" t="s">
        <v>1926</v>
      </c>
      <c r="J546" s="219">
        <v>10535.800000000001</v>
      </c>
      <c r="K546" s="220">
        <f>K482+150+380</f>
        <v>11966</v>
      </c>
      <c r="L546" s="220">
        <v>175</v>
      </c>
      <c r="M546" s="220">
        <v>13211</v>
      </c>
      <c r="N546" s="77">
        <v>12989.67</v>
      </c>
      <c r="O546" s="86">
        <f t="shared" si="18"/>
        <v>2453.869999999999</v>
      </c>
      <c r="P546" s="82" t="s">
        <v>2092</v>
      </c>
    </row>
    <row r="547" spans="1:16" ht="72.5" x14ac:dyDescent="0.35">
      <c r="A547" s="70" t="s">
        <v>51</v>
      </c>
      <c r="B547" s="90">
        <v>3</v>
      </c>
      <c r="C547" s="189" t="s">
        <v>52</v>
      </c>
      <c r="D547" s="221" t="s">
        <v>1320</v>
      </c>
      <c r="E547" s="221" t="s">
        <v>1323</v>
      </c>
      <c r="F547" s="222" t="s">
        <v>1324</v>
      </c>
      <c r="G547" s="221" t="s">
        <v>862</v>
      </c>
      <c r="H547" s="221" t="s">
        <v>862</v>
      </c>
      <c r="I547" s="72" t="s">
        <v>1927</v>
      </c>
      <c r="J547" s="219">
        <v>12009.800000000001</v>
      </c>
      <c r="K547" s="223">
        <f>K483+150+600</f>
        <v>13366</v>
      </c>
      <c r="L547" s="223">
        <v>175</v>
      </c>
      <c r="M547" s="223">
        <v>14499</v>
      </c>
      <c r="N547" s="77">
        <v>14239.029999999999</v>
      </c>
      <c r="O547" s="78">
        <f t="shared" si="18"/>
        <v>2229.2299999999977</v>
      </c>
      <c r="P547" s="72" t="s">
        <v>2092</v>
      </c>
    </row>
    <row r="548" spans="1:16" ht="58" x14ac:dyDescent="0.35">
      <c r="A548" s="80" t="s">
        <v>51</v>
      </c>
      <c r="B548" s="91">
        <v>3</v>
      </c>
      <c r="C548" s="224" t="s">
        <v>52</v>
      </c>
      <c r="D548" s="217" t="s">
        <v>1325</v>
      </c>
      <c r="E548" s="217" t="s">
        <v>1326</v>
      </c>
      <c r="F548" s="218" t="s">
        <v>1327</v>
      </c>
      <c r="G548" s="217" t="s">
        <v>862</v>
      </c>
      <c r="H548" s="217" t="s">
        <v>862</v>
      </c>
      <c r="I548" s="82" t="s">
        <v>1928</v>
      </c>
      <c r="J548" s="219">
        <v>2942.5000000000005</v>
      </c>
      <c r="K548" s="220">
        <f>K356+5*265</f>
        <v>3147</v>
      </c>
      <c r="L548" s="220">
        <v>50</v>
      </c>
      <c r="M548" s="220">
        <v>3353</v>
      </c>
      <c r="N548" s="77">
        <v>3302.41</v>
      </c>
      <c r="O548" s="86">
        <f t="shared" si="18"/>
        <v>359.9099999999994</v>
      </c>
      <c r="P548" s="82" t="s">
        <v>2092</v>
      </c>
    </row>
    <row r="549" spans="1:16" ht="58" x14ac:dyDescent="0.35">
      <c r="A549" s="70" t="s">
        <v>51</v>
      </c>
      <c r="B549" s="90">
        <v>3</v>
      </c>
      <c r="C549" s="189" t="s">
        <v>52</v>
      </c>
      <c r="D549" s="221" t="s">
        <v>1325</v>
      </c>
      <c r="E549" s="221" t="s">
        <v>1328</v>
      </c>
      <c r="F549" s="222" t="s">
        <v>1329</v>
      </c>
      <c r="G549" s="221" t="s">
        <v>862</v>
      </c>
      <c r="H549" s="221" t="s">
        <v>862</v>
      </c>
      <c r="I549" s="72" t="s">
        <v>1929</v>
      </c>
      <c r="J549" s="219">
        <v>3412.2000000000003</v>
      </c>
      <c r="K549" s="223">
        <f>K357+5*265</f>
        <v>3627</v>
      </c>
      <c r="L549" s="223">
        <v>50</v>
      </c>
      <c r="M549" s="223">
        <v>3814</v>
      </c>
      <c r="N549" s="77">
        <v>3749.58</v>
      </c>
      <c r="O549" s="78">
        <f t="shared" si="18"/>
        <v>337.37999999999965</v>
      </c>
      <c r="P549" s="72" t="s">
        <v>2092</v>
      </c>
    </row>
    <row r="550" spans="1:16" ht="58" x14ac:dyDescent="0.35">
      <c r="A550" s="80" t="s">
        <v>51</v>
      </c>
      <c r="B550" s="91">
        <v>3</v>
      </c>
      <c r="C550" s="224" t="s">
        <v>52</v>
      </c>
      <c r="D550" s="217" t="s">
        <v>1330</v>
      </c>
      <c r="E550" s="217" t="s">
        <v>1331</v>
      </c>
      <c r="F550" s="218" t="s">
        <v>1332</v>
      </c>
      <c r="G550" s="217" t="s">
        <v>862</v>
      </c>
      <c r="H550" s="217" t="s">
        <v>862</v>
      </c>
      <c r="I550" s="82" t="s">
        <v>1930</v>
      </c>
      <c r="J550" s="219">
        <v>3412.2000000000003</v>
      </c>
      <c r="K550" s="220">
        <f>K358+5*265</f>
        <v>3657</v>
      </c>
      <c r="L550" s="220">
        <v>50</v>
      </c>
      <c r="M550" s="220">
        <v>3802</v>
      </c>
      <c r="N550" s="77">
        <v>3737.94</v>
      </c>
      <c r="O550" s="86">
        <f t="shared" si="18"/>
        <v>325.73999999999978</v>
      </c>
      <c r="P550" s="82" t="s">
        <v>2092</v>
      </c>
    </row>
    <row r="551" spans="1:16" ht="58" x14ac:dyDescent="0.35">
      <c r="A551" s="70" t="s">
        <v>51</v>
      </c>
      <c r="B551" s="90">
        <v>3</v>
      </c>
      <c r="C551" s="189" t="s">
        <v>52</v>
      </c>
      <c r="D551" s="221" t="s">
        <v>1330</v>
      </c>
      <c r="E551" s="221" t="s">
        <v>1333</v>
      </c>
      <c r="F551" s="222" t="s">
        <v>1334</v>
      </c>
      <c r="G551" s="221" t="s">
        <v>862</v>
      </c>
      <c r="H551" s="221" t="s">
        <v>862</v>
      </c>
      <c r="I551" s="72" t="s">
        <v>1931</v>
      </c>
      <c r="J551" s="219">
        <v>3863.2000000000003</v>
      </c>
      <c r="K551" s="223">
        <f>K359+5*265</f>
        <v>4137</v>
      </c>
      <c r="L551" s="223">
        <v>50</v>
      </c>
      <c r="M551" s="223">
        <v>4287</v>
      </c>
      <c r="N551" s="77">
        <v>4208.3900000000003</v>
      </c>
      <c r="O551" s="78">
        <f t="shared" si="18"/>
        <v>345.19000000000005</v>
      </c>
      <c r="P551" s="72" t="s">
        <v>2092</v>
      </c>
    </row>
    <row r="552" spans="1:16" ht="58" x14ac:dyDescent="0.35">
      <c r="A552" s="80" t="s">
        <v>51</v>
      </c>
      <c r="B552" s="91">
        <v>3</v>
      </c>
      <c r="C552" s="224" t="s">
        <v>52</v>
      </c>
      <c r="D552" s="217" t="s">
        <v>1335</v>
      </c>
      <c r="E552" s="217" t="s">
        <v>1336</v>
      </c>
      <c r="F552" s="218" t="s">
        <v>1337</v>
      </c>
      <c r="G552" s="217" t="s">
        <v>862</v>
      </c>
      <c r="H552" s="217" t="s">
        <v>862</v>
      </c>
      <c r="I552" s="82" t="s">
        <v>1932</v>
      </c>
      <c r="J552" s="219">
        <v>3978.7000000000003</v>
      </c>
      <c r="K552" s="220">
        <f>K360+5*305</f>
        <v>4212</v>
      </c>
      <c r="L552" s="220">
        <v>50</v>
      </c>
      <c r="M552" s="220">
        <v>4560</v>
      </c>
      <c r="N552" s="77">
        <v>4473.2</v>
      </c>
      <c r="O552" s="86">
        <f t="shared" si="18"/>
        <v>494.49999999999955</v>
      </c>
      <c r="P552" s="82" t="s">
        <v>2092</v>
      </c>
    </row>
    <row r="553" spans="1:16" ht="58" x14ac:dyDescent="0.35">
      <c r="A553" s="70" t="s">
        <v>51</v>
      </c>
      <c r="B553" s="90">
        <v>3</v>
      </c>
      <c r="C553" s="189" t="s">
        <v>52</v>
      </c>
      <c r="D553" s="221" t="s">
        <v>1335</v>
      </c>
      <c r="E553" s="221" t="s">
        <v>1338</v>
      </c>
      <c r="F553" s="222" t="s">
        <v>1339</v>
      </c>
      <c r="G553" s="221" t="s">
        <v>862</v>
      </c>
      <c r="H553" s="221" t="s">
        <v>862</v>
      </c>
      <c r="I553" s="72" t="s">
        <v>1933</v>
      </c>
      <c r="J553" s="219">
        <v>4638.7000000000007</v>
      </c>
      <c r="K553" s="223">
        <f>K361+5*305</f>
        <v>4927</v>
      </c>
      <c r="L553" s="223">
        <v>50</v>
      </c>
      <c r="M553" s="223">
        <v>5297</v>
      </c>
      <c r="N553" s="77">
        <v>5188.09</v>
      </c>
      <c r="O553" s="78">
        <f t="shared" si="18"/>
        <v>549.38999999999942</v>
      </c>
      <c r="P553" s="72" t="s">
        <v>2092</v>
      </c>
    </row>
    <row r="554" spans="1:16" ht="58" x14ac:dyDescent="0.35">
      <c r="A554" s="80" t="s">
        <v>51</v>
      </c>
      <c r="B554" s="91">
        <v>3</v>
      </c>
      <c r="C554" s="224" t="s">
        <v>52</v>
      </c>
      <c r="D554" s="217" t="s">
        <v>1340</v>
      </c>
      <c r="E554" s="217" t="s">
        <v>1341</v>
      </c>
      <c r="F554" s="218" t="s">
        <v>1342</v>
      </c>
      <c r="G554" s="217" t="s">
        <v>862</v>
      </c>
      <c r="H554" s="217" t="s">
        <v>862</v>
      </c>
      <c r="I554" s="82" t="s">
        <v>1934</v>
      </c>
      <c r="J554" s="219">
        <v>5177.7000000000007</v>
      </c>
      <c r="K554" s="220">
        <f>K362+5*305</f>
        <v>5902</v>
      </c>
      <c r="L554" s="220">
        <v>50</v>
      </c>
      <c r="M554" s="220">
        <v>6041</v>
      </c>
      <c r="N554" s="77">
        <v>5909.7699999999995</v>
      </c>
      <c r="O554" s="86">
        <f t="shared" si="18"/>
        <v>732.0699999999988</v>
      </c>
      <c r="P554" s="82" t="s">
        <v>2092</v>
      </c>
    </row>
    <row r="555" spans="1:16" ht="58" x14ac:dyDescent="0.35">
      <c r="A555" s="70" t="s">
        <v>51</v>
      </c>
      <c r="B555" s="90">
        <v>3</v>
      </c>
      <c r="C555" s="189" t="s">
        <v>52</v>
      </c>
      <c r="D555" s="221" t="s">
        <v>1340</v>
      </c>
      <c r="E555" s="221" t="s">
        <v>1343</v>
      </c>
      <c r="F555" s="222" t="s">
        <v>1344</v>
      </c>
      <c r="G555" s="221" t="s">
        <v>862</v>
      </c>
      <c r="H555" s="221" t="s">
        <v>862</v>
      </c>
      <c r="I555" s="72" t="s">
        <v>1935</v>
      </c>
      <c r="J555" s="219">
        <v>5848.7000000000007</v>
      </c>
      <c r="K555" s="223">
        <f>K363+5*305</f>
        <v>6492</v>
      </c>
      <c r="L555" s="223">
        <v>50</v>
      </c>
      <c r="M555" s="223">
        <v>6685</v>
      </c>
      <c r="N555" s="77">
        <v>6534.45</v>
      </c>
      <c r="O555" s="78">
        <f t="shared" si="18"/>
        <v>685.74999999999909</v>
      </c>
      <c r="P555" s="72" t="s">
        <v>2092</v>
      </c>
    </row>
    <row r="556" spans="1:16" ht="58" x14ac:dyDescent="0.35">
      <c r="A556" s="80" t="s">
        <v>51</v>
      </c>
      <c r="B556" s="91">
        <v>3</v>
      </c>
      <c r="C556" s="224" t="s">
        <v>52</v>
      </c>
      <c r="D556" s="217" t="s">
        <v>1345</v>
      </c>
      <c r="E556" s="217" t="s">
        <v>1346</v>
      </c>
      <c r="F556" s="218" t="s">
        <v>1347</v>
      </c>
      <c r="G556" s="217" t="s">
        <v>862</v>
      </c>
      <c r="H556" s="217" t="s">
        <v>862</v>
      </c>
      <c r="I556" s="82" t="s">
        <v>1936</v>
      </c>
      <c r="J556" s="219">
        <v>3675.1000000000004</v>
      </c>
      <c r="K556" s="220">
        <f>K364+5*265</f>
        <v>3923</v>
      </c>
      <c r="L556" s="220">
        <v>100</v>
      </c>
      <c r="M556" s="220">
        <v>4359</v>
      </c>
      <c r="N556" s="77">
        <v>4328.2299999999996</v>
      </c>
      <c r="O556" s="86">
        <f t="shared" si="18"/>
        <v>653.1299999999992</v>
      </c>
      <c r="P556" s="82" t="s">
        <v>2092</v>
      </c>
    </row>
    <row r="557" spans="1:16" ht="58" x14ac:dyDescent="0.35">
      <c r="A557" s="70" t="s">
        <v>51</v>
      </c>
      <c r="B557" s="90">
        <v>3</v>
      </c>
      <c r="C557" s="189" t="s">
        <v>179</v>
      </c>
      <c r="D557" s="221" t="s">
        <v>1345</v>
      </c>
      <c r="E557" s="221" t="s">
        <v>1348</v>
      </c>
      <c r="F557" s="222" t="s">
        <v>1349</v>
      </c>
      <c r="G557" s="221" t="s">
        <v>862</v>
      </c>
      <c r="H557" s="221" t="s">
        <v>862</v>
      </c>
      <c r="I557" s="72" t="s">
        <v>1937</v>
      </c>
      <c r="J557" s="219">
        <v>4144.8</v>
      </c>
      <c r="K557" s="223">
        <f>K365+5*265</f>
        <v>4403</v>
      </c>
      <c r="L557" s="223">
        <v>100</v>
      </c>
      <c r="M557" s="223">
        <v>4820</v>
      </c>
      <c r="N557" s="77">
        <v>4775.3999999999996</v>
      </c>
      <c r="O557" s="78">
        <f t="shared" si="18"/>
        <v>630.59999999999945</v>
      </c>
      <c r="P557" s="72" t="s">
        <v>2092</v>
      </c>
    </row>
    <row r="558" spans="1:16" ht="58" x14ac:dyDescent="0.35">
      <c r="A558" s="80" t="s">
        <v>51</v>
      </c>
      <c r="B558" s="91">
        <v>3</v>
      </c>
      <c r="C558" s="224" t="s">
        <v>179</v>
      </c>
      <c r="D558" s="217" t="s">
        <v>1350</v>
      </c>
      <c r="E558" s="217" t="s">
        <v>1351</v>
      </c>
      <c r="F558" s="218" t="s">
        <v>1352</v>
      </c>
      <c r="G558" s="217" t="s">
        <v>862</v>
      </c>
      <c r="H558" s="217" t="s">
        <v>862</v>
      </c>
      <c r="I558" s="82" t="s">
        <v>1938</v>
      </c>
      <c r="J558" s="219">
        <v>4144.8</v>
      </c>
      <c r="K558" s="220">
        <f>K366+5*265</f>
        <v>4433</v>
      </c>
      <c r="L558" s="220">
        <v>100</v>
      </c>
      <c r="M558" s="220">
        <v>4808</v>
      </c>
      <c r="N558" s="77">
        <v>4763.76</v>
      </c>
      <c r="O558" s="86">
        <f t="shared" si="18"/>
        <v>618.96</v>
      </c>
      <c r="P558" s="82" t="s">
        <v>2092</v>
      </c>
    </row>
    <row r="559" spans="1:16" ht="58" x14ac:dyDescent="0.35">
      <c r="A559" s="70" t="s">
        <v>51</v>
      </c>
      <c r="B559" s="90">
        <v>3</v>
      </c>
      <c r="C559" s="189" t="s">
        <v>179</v>
      </c>
      <c r="D559" s="221" t="s">
        <v>1350</v>
      </c>
      <c r="E559" s="221" t="s">
        <v>1353</v>
      </c>
      <c r="F559" s="222" t="s">
        <v>1354</v>
      </c>
      <c r="G559" s="221" t="s">
        <v>862</v>
      </c>
      <c r="H559" s="221" t="s">
        <v>862</v>
      </c>
      <c r="I559" s="72" t="s">
        <v>1939</v>
      </c>
      <c r="J559" s="219">
        <v>4595.8</v>
      </c>
      <c r="K559" s="223">
        <f>K367+5*265</f>
        <v>4913</v>
      </c>
      <c r="L559" s="223">
        <v>100</v>
      </c>
      <c r="M559" s="223">
        <v>5303</v>
      </c>
      <c r="N559" s="77">
        <v>5243.91</v>
      </c>
      <c r="O559" s="78">
        <f t="shared" si="18"/>
        <v>648.10999999999967</v>
      </c>
      <c r="P559" s="72" t="s">
        <v>2092</v>
      </c>
    </row>
    <row r="560" spans="1:16" ht="58" x14ac:dyDescent="0.35">
      <c r="A560" s="80" t="s">
        <v>51</v>
      </c>
      <c r="B560" s="91">
        <v>3</v>
      </c>
      <c r="C560" s="224" t="s">
        <v>179</v>
      </c>
      <c r="D560" s="217" t="s">
        <v>1355</v>
      </c>
      <c r="E560" s="217" t="s">
        <v>1356</v>
      </c>
      <c r="F560" s="218" t="s">
        <v>1357</v>
      </c>
      <c r="G560" s="217" t="s">
        <v>862</v>
      </c>
      <c r="H560" s="217" t="s">
        <v>862</v>
      </c>
      <c r="I560" s="82" t="s">
        <v>1940</v>
      </c>
      <c r="J560" s="219">
        <v>4711.3</v>
      </c>
      <c r="K560" s="220">
        <f>K368+5*305</f>
        <v>4988</v>
      </c>
      <c r="L560" s="220">
        <v>100</v>
      </c>
      <c r="M560" s="220">
        <v>5566</v>
      </c>
      <c r="N560" s="77">
        <v>5499.0199999999995</v>
      </c>
      <c r="O560" s="86">
        <f t="shared" si="18"/>
        <v>787.71999999999935</v>
      </c>
      <c r="P560" s="82" t="s">
        <v>2092</v>
      </c>
    </row>
    <row r="561" spans="1:16" ht="58" x14ac:dyDescent="0.35">
      <c r="A561" s="70" t="s">
        <v>51</v>
      </c>
      <c r="B561" s="90">
        <v>3</v>
      </c>
      <c r="C561" s="189" t="s">
        <v>179</v>
      </c>
      <c r="D561" s="221" t="s">
        <v>1355</v>
      </c>
      <c r="E561" s="221" t="s">
        <v>1358</v>
      </c>
      <c r="F561" s="222" t="s">
        <v>1359</v>
      </c>
      <c r="G561" s="221" t="s">
        <v>862</v>
      </c>
      <c r="H561" s="221" t="s">
        <v>862</v>
      </c>
      <c r="I561" s="72" t="s">
        <v>1941</v>
      </c>
      <c r="J561" s="219">
        <v>5371.3</v>
      </c>
      <c r="K561" s="223">
        <f>K369+5*305</f>
        <v>5703</v>
      </c>
      <c r="L561" s="223">
        <v>100</v>
      </c>
      <c r="M561" s="223">
        <v>6303</v>
      </c>
      <c r="N561" s="77">
        <v>6213.91</v>
      </c>
      <c r="O561" s="78">
        <f t="shared" si="18"/>
        <v>842.60999999999967</v>
      </c>
      <c r="P561" s="72" t="s">
        <v>2092</v>
      </c>
    </row>
    <row r="562" spans="1:16" ht="58" x14ac:dyDescent="0.35">
      <c r="A562" s="80" t="s">
        <v>51</v>
      </c>
      <c r="B562" s="91">
        <v>3</v>
      </c>
      <c r="C562" s="224" t="s">
        <v>179</v>
      </c>
      <c r="D562" s="217" t="s">
        <v>1360</v>
      </c>
      <c r="E562" s="217" t="s">
        <v>1361</v>
      </c>
      <c r="F562" s="218" t="s">
        <v>1362</v>
      </c>
      <c r="G562" s="217" t="s">
        <v>862</v>
      </c>
      <c r="H562" s="217" t="s">
        <v>862</v>
      </c>
      <c r="I562" s="82" t="s">
        <v>1942</v>
      </c>
      <c r="J562" s="219">
        <v>5910.3</v>
      </c>
      <c r="K562" s="220">
        <f>K370+5*305</f>
        <v>6678</v>
      </c>
      <c r="L562" s="220">
        <v>100</v>
      </c>
      <c r="M562" s="220">
        <v>7047</v>
      </c>
      <c r="N562" s="77">
        <v>6935.59</v>
      </c>
      <c r="O562" s="86">
        <f t="shared" si="18"/>
        <v>1025.29</v>
      </c>
      <c r="P562" s="82" t="s">
        <v>2092</v>
      </c>
    </row>
    <row r="563" spans="1:16" ht="58" x14ac:dyDescent="0.35">
      <c r="A563" s="70" t="s">
        <v>51</v>
      </c>
      <c r="B563" s="90">
        <v>3</v>
      </c>
      <c r="C563" s="189" t="s">
        <v>179</v>
      </c>
      <c r="D563" s="221" t="s">
        <v>1360</v>
      </c>
      <c r="E563" s="221" t="s">
        <v>1363</v>
      </c>
      <c r="F563" s="222" t="s">
        <v>1364</v>
      </c>
      <c r="G563" s="221" t="s">
        <v>862</v>
      </c>
      <c r="H563" s="221" t="s">
        <v>862</v>
      </c>
      <c r="I563" s="72" t="s">
        <v>1943</v>
      </c>
      <c r="J563" s="219">
        <v>6581.3</v>
      </c>
      <c r="K563" s="223">
        <f>K371+5*305</f>
        <v>7268</v>
      </c>
      <c r="L563" s="223">
        <v>100</v>
      </c>
      <c r="M563" s="223">
        <v>7691</v>
      </c>
      <c r="N563" s="77">
        <v>7560.2699999999995</v>
      </c>
      <c r="O563" s="78">
        <f t="shared" si="18"/>
        <v>978.96999999999935</v>
      </c>
      <c r="P563" s="72" t="s">
        <v>2092</v>
      </c>
    </row>
    <row r="564" spans="1:16" ht="58" x14ac:dyDescent="0.35">
      <c r="A564" s="80" t="s">
        <v>51</v>
      </c>
      <c r="B564" s="91">
        <v>3</v>
      </c>
      <c r="C564" s="224" t="s">
        <v>179</v>
      </c>
      <c r="D564" s="217" t="s">
        <v>1365</v>
      </c>
      <c r="E564" s="217" t="s">
        <v>1366</v>
      </c>
      <c r="F564" s="218" t="s">
        <v>1367</v>
      </c>
      <c r="G564" s="217" t="s">
        <v>862</v>
      </c>
      <c r="H564" s="217" t="s">
        <v>862</v>
      </c>
      <c r="I564" s="82" t="s">
        <v>1944</v>
      </c>
      <c r="J564" s="219">
        <v>6022.5000000000009</v>
      </c>
      <c r="K564" s="220">
        <f>K372+10*265</f>
        <v>6454</v>
      </c>
      <c r="L564" s="220">
        <v>100</v>
      </c>
      <c r="M564" s="220">
        <v>6922</v>
      </c>
      <c r="N564" s="77">
        <v>6814.34</v>
      </c>
      <c r="O564" s="86">
        <f t="shared" si="18"/>
        <v>791.83999999999924</v>
      </c>
      <c r="P564" s="82" t="s">
        <v>2092</v>
      </c>
    </row>
    <row r="565" spans="1:16" ht="58" x14ac:dyDescent="0.35">
      <c r="A565" s="70" t="s">
        <v>51</v>
      </c>
      <c r="B565" s="90">
        <v>3</v>
      </c>
      <c r="C565" s="189" t="s">
        <v>179</v>
      </c>
      <c r="D565" s="221" t="s">
        <v>1365</v>
      </c>
      <c r="E565" s="221" t="s">
        <v>1368</v>
      </c>
      <c r="F565" s="222" t="s">
        <v>1369</v>
      </c>
      <c r="G565" s="221" t="s">
        <v>862</v>
      </c>
      <c r="H565" s="221" t="s">
        <v>862</v>
      </c>
      <c r="I565" s="72" t="s">
        <v>1945</v>
      </c>
      <c r="J565" s="219">
        <v>6961.9000000000005</v>
      </c>
      <c r="K565" s="223">
        <f>K373+10*265</f>
        <v>7414</v>
      </c>
      <c r="L565" s="223">
        <v>100</v>
      </c>
      <c r="M565" s="223">
        <v>7844</v>
      </c>
      <c r="N565" s="77">
        <v>7708.6799999999994</v>
      </c>
      <c r="O565" s="78">
        <f t="shared" si="18"/>
        <v>746.77999999999884</v>
      </c>
      <c r="P565" s="72" t="s">
        <v>2092</v>
      </c>
    </row>
    <row r="566" spans="1:16" ht="58" x14ac:dyDescent="0.35">
      <c r="A566" s="80" t="s">
        <v>51</v>
      </c>
      <c r="B566" s="91">
        <v>3</v>
      </c>
      <c r="C566" s="224" t="s">
        <v>179</v>
      </c>
      <c r="D566" s="217" t="s">
        <v>1370</v>
      </c>
      <c r="E566" s="217" t="s">
        <v>1371</v>
      </c>
      <c r="F566" s="218" t="s">
        <v>1372</v>
      </c>
      <c r="G566" s="217" t="s">
        <v>862</v>
      </c>
      <c r="H566" s="217" t="s">
        <v>862</v>
      </c>
      <c r="I566" s="82" t="s">
        <v>1946</v>
      </c>
      <c r="J566" s="219">
        <v>6961.9000000000005</v>
      </c>
      <c r="K566" s="220">
        <f>K374+10*265</f>
        <v>7474</v>
      </c>
      <c r="L566" s="220">
        <v>100</v>
      </c>
      <c r="M566" s="220">
        <v>7820</v>
      </c>
      <c r="N566" s="77">
        <v>7685.4</v>
      </c>
      <c r="O566" s="86">
        <f t="shared" si="18"/>
        <v>723.49999999999909</v>
      </c>
      <c r="P566" s="82" t="s">
        <v>2092</v>
      </c>
    </row>
    <row r="567" spans="1:16" ht="58" x14ac:dyDescent="0.35">
      <c r="A567" s="70" t="s">
        <v>51</v>
      </c>
      <c r="B567" s="90">
        <v>3</v>
      </c>
      <c r="C567" s="189" t="s">
        <v>179</v>
      </c>
      <c r="D567" s="221" t="s">
        <v>1370</v>
      </c>
      <c r="E567" s="221" t="s">
        <v>1373</v>
      </c>
      <c r="F567" s="222" t="s">
        <v>1374</v>
      </c>
      <c r="G567" s="221" t="s">
        <v>862</v>
      </c>
      <c r="H567" s="221" t="s">
        <v>862</v>
      </c>
      <c r="I567" s="72" t="s">
        <v>1947</v>
      </c>
      <c r="J567" s="219">
        <v>7863.9000000000005</v>
      </c>
      <c r="K567" s="223">
        <f>K375+10*265</f>
        <v>8434</v>
      </c>
      <c r="L567" s="223">
        <v>100</v>
      </c>
      <c r="M567" s="223">
        <v>8810</v>
      </c>
      <c r="N567" s="77">
        <v>8645.6999999999989</v>
      </c>
      <c r="O567" s="78">
        <f t="shared" si="18"/>
        <v>781.79999999999836</v>
      </c>
      <c r="P567" s="72" t="s">
        <v>2092</v>
      </c>
    </row>
    <row r="568" spans="1:16" ht="58" x14ac:dyDescent="0.35">
      <c r="A568" s="80" t="s">
        <v>51</v>
      </c>
      <c r="B568" s="91">
        <v>3</v>
      </c>
      <c r="C568" s="224" t="s">
        <v>179</v>
      </c>
      <c r="D568" s="217" t="s">
        <v>1375</v>
      </c>
      <c r="E568" s="217" t="s">
        <v>1376</v>
      </c>
      <c r="F568" s="218" t="s">
        <v>1377</v>
      </c>
      <c r="G568" s="217" t="s">
        <v>862</v>
      </c>
      <c r="H568" s="217" t="s">
        <v>862</v>
      </c>
      <c r="I568" s="82" t="s">
        <v>1948</v>
      </c>
      <c r="J568" s="219">
        <v>8094.9000000000005</v>
      </c>
      <c r="K568" s="220">
        <f>K376+10*305</f>
        <v>8584</v>
      </c>
      <c r="L568" s="220">
        <v>100</v>
      </c>
      <c r="M568" s="220">
        <v>9336</v>
      </c>
      <c r="N568" s="77">
        <v>9155.92</v>
      </c>
      <c r="O568" s="86">
        <f t="shared" si="18"/>
        <v>1061.0199999999995</v>
      </c>
      <c r="P568" s="82" t="s">
        <v>2092</v>
      </c>
    </row>
    <row r="569" spans="1:16" ht="58" x14ac:dyDescent="0.35">
      <c r="A569" s="70" t="s">
        <v>51</v>
      </c>
      <c r="B569" s="90">
        <v>3</v>
      </c>
      <c r="C569" s="189" t="s">
        <v>179</v>
      </c>
      <c r="D569" s="221" t="s">
        <v>1375</v>
      </c>
      <c r="E569" s="221" t="s">
        <v>1378</v>
      </c>
      <c r="F569" s="222" t="s">
        <v>1379</v>
      </c>
      <c r="G569" s="221" t="s">
        <v>862</v>
      </c>
      <c r="H569" s="221" t="s">
        <v>862</v>
      </c>
      <c r="I569" s="72" t="s">
        <v>1949</v>
      </c>
      <c r="J569" s="219">
        <v>9414.9000000000015</v>
      </c>
      <c r="K569" s="223">
        <f>K377+10*305</f>
        <v>10014</v>
      </c>
      <c r="L569" s="223">
        <v>100</v>
      </c>
      <c r="M569" s="223">
        <v>10810</v>
      </c>
      <c r="N569" s="77">
        <v>10585.699999999999</v>
      </c>
      <c r="O569" s="78">
        <f t="shared" si="18"/>
        <v>1170.7999999999975</v>
      </c>
      <c r="P569" s="72" t="s">
        <v>2092</v>
      </c>
    </row>
    <row r="570" spans="1:16" ht="58" x14ac:dyDescent="0.35">
      <c r="A570" s="80" t="s">
        <v>51</v>
      </c>
      <c r="B570" s="91">
        <v>3</v>
      </c>
      <c r="C570" s="224" t="s">
        <v>179</v>
      </c>
      <c r="D570" s="217" t="s">
        <v>1380</v>
      </c>
      <c r="E570" s="217" t="s">
        <v>1381</v>
      </c>
      <c r="F570" s="218" t="s">
        <v>1382</v>
      </c>
      <c r="G570" s="217" t="s">
        <v>862</v>
      </c>
      <c r="H570" s="217" t="s">
        <v>862</v>
      </c>
      <c r="I570" s="82" t="s">
        <v>1950</v>
      </c>
      <c r="J570" s="219">
        <v>10492.900000000001</v>
      </c>
      <c r="K570" s="220">
        <f>K378+10*305</f>
        <v>11964</v>
      </c>
      <c r="L570" s="220">
        <v>100</v>
      </c>
      <c r="M570" s="220">
        <v>12298</v>
      </c>
      <c r="N570" s="77">
        <v>12029.06</v>
      </c>
      <c r="O570" s="86">
        <f t="shared" si="18"/>
        <v>1536.159999999998</v>
      </c>
      <c r="P570" s="82" t="s">
        <v>2092</v>
      </c>
    </row>
    <row r="571" spans="1:16" ht="58" x14ac:dyDescent="0.35">
      <c r="A571" s="70" t="s">
        <v>51</v>
      </c>
      <c r="B571" s="90">
        <v>3</v>
      </c>
      <c r="C571" s="189" t="s">
        <v>179</v>
      </c>
      <c r="D571" s="221" t="s">
        <v>1380</v>
      </c>
      <c r="E571" s="221" t="s">
        <v>1383</v>
      </c>
      <c r="F571" s="222" t="s">
        <v>1384</v>
      </c>
      <c r="G571" s="221" t="s">
        <v>862</v>
      </c>
      <c r="H571" s="221" t="s">
        <v>862</v>
      </c>
      <c r="I571" s="72" t="s">
        <v>1951</v>
      </c>
      <c r="J571" s="219">
        <v>11834.900000000001</v>
      </c>
      <c r="K571" s="223">
        <f>K379+10*305</f>
        <v>13144</v>
      </c>
      <c r="L571" s="223">
        <v>100</v>
      </c>
      <c r="M571" s="223">
        <v>13586</v>
      </c>
      <c r="N571" s="77">
        <v>13278.42</v>
      </c>
      <c r="O571" s="78">
        <f t="shared" si="18"/>
        <v>1443.5199999999986</v>
      </c>
      <c r="P571" s="72" t="s">
        <v>2092</v>
      </c>
    </row>
    <row r="572" spans="1:16" ht="58" x14ac:dyDescent="0.35">
      <c r="A572" s="80" t="s">
        <v>51</v>
      </c>
      <c r="B572" s="91">
        <v>3</v>
      </c>
      <c r="C572" s="224" t="s">
        <v>179</v>
      </c>
      <c r="D572" s="217" t="s">
        <v>1385</v>
      </c>
      <c r="E572" s="217" t="s">
        <v>1386</v>
      </c>
      <c r="F572" s="218" t="s">
        <v>1387</v>
      </c>
      <c r="G572" s="217" t="s">
        <v>862</v>
      </c>
      <c r="H572" s="217" t="s">
        <v>862</v>
      </c>
      <c r="I572" s="82" t="s">
        <v>1952</v>
      </c>
      <c r="J572" s="219">
        <v>6766.1</v>
      </c>
      <c r="K572" s="220">
        <f>K380+10*265</f>
        <v>7245</v>
      </c>
      <c r="L572" s="220">
        <v>1050</v>
      </c>
      <c r="M572" s="220">
        <v>7945</v>
      </c>
      <c r="N572" s="77">
        <v>8756.65</v>
      </c>
      <c r="O572" s="86">
        <f t="shared" si="18"/>
        <v>1990.5499999999993</v>
      </c>
      <c r="P572" s="82" t="s">
        <v>2092</v>
      </c>
    </row>
    <row r="573" spans="1:16" ht="58" x14ac:dyDescent="0.35">
      <c r="A573" s="70" t="s">
        <v>51</v>
      </c>
      <c r="B573" s="90">
        <v>3</v>
      </c>
      <c r="C573" s="189" t="s">
        <v>179</v>
      </c>
      <c r="D573" s="221" t="s">
        <v>1385</v>
      </c>
      <c r="E573" s="221" t="s">
        <v>1388</v>
      </c>
      <c r="F573" s="222" t="s">
        <v>1389</v>
      </c>
      <c r="G573" s="221" t="s">
        <v>862</v>
      </c>
      <c r="H573" s="221" t="s">
        <v>862</v>
      </c>
      <c r="I573" s="72" t="s">
        <v>1953</v>
      </c>
      <c r="J573" s="219">
        <v>7705.5000000000009</v>
      </c>
      <c r="K573" s="223">
        <f>K381+10*265</f>
        <v>8205</v>
      </c>
      <c r="L573" s="223">
        <v>150</v>
      </c>
      <c r="M573" s="223">
        <v>8867</v>
      </c>
      <c r="N573" s="77">
        <v>8750.99</v>
      </c>
      <c r="O573" s="78">
        <f t="shared" si="18"/>
        <v>1045.4899999999989</v>
      </c>
      <c r="P573" s="72" t="s">
        <v>2092</v>
      </c>
    </row>
    <row r="574" spans="1:16" ht="58" x14ac:dyDescent="0.35">
      <c r="A574" s="80" t="s">
        <v>51</v>
      </c>
      <c r="B574" s="91">
        <v>3</v>
      </c>
      <c r="C574" s="224" t="s">
        <v>179</v>
      </c>
      <c r="D574" s="217" t="s">
        <v>1390</v>
      </c>
      <c r="E574" s="217" t="s">
        <v>1391</v>
      </c>
      <c r="F574" s="218" t="s">
        <v>1392</v>
      </c>
      <c r="G574" s="217" t="s">
        <v>862</v>
      </c>
      <c r="H574" s="217" t="s">
        <v>862</v>
      </c>
      <c r="I574" s="82" t="s">
        <v>1954</v>
      </c>
      <c r="J574" s="219">
        <v>7705.5000000000009</v>
      </c>
      <c r="K574" s="220">
        <f>K382+10*265</f>
        <v>8265</v>
      </c>
      <c r="L574" s="220">
        <v>150</v>
      </c>
      <c r="M574" s="220">
        <v>8843</v>
      </c>
      <c r="N574" s="77">
        <v>8727.7099999999991</v>
      </c>
      <c r="O574" s="86">
        <f t="shared" si="18"/>
        <v>1022.2099999999982</v>
      </c>
      <c r="P574" s="82" t="s">
        <v>2092</v>
      </c>
    </row>
    <row r="575" spans="1:16" ht="58" x14ac:dyDescent="0.35">
      <c r="A575" s="70" t="s">
        <v>51</v>
      </c>
      <c r="B575" s="90">
        <v>3</v>
      </c>
      <c r="C575" s="189" t="s">
        <v>179</v>
      </c>
      <c r="D575" s="221" t="s">
        <v>1390</v>
      </c>
      <c r="E575" s="221" t="s">
        <v>1393</v>
      </c>
      <c r="F575" s="222" t="s">
        <v>1394</v>
      </c>
      <c r="G575" s="221" t="s">
        <v>862</v>
      </c>
      <c r="H575" s="221" t="s">
        <v>862</v>
      </c>
      <c r="I575" s="72" t="s">
        <v>1955</v>
      </c>
      <c r="J575" s="219">
        <v>8607.5</v>
      </c>
      <c r="K575" s="223">
        <f>K383+10*265</f>
        <v>9225</v>
      </c>
      <c r="L575" s="223">
        <v>150</v>
      </c>
      <c r="M575" s="223">
        <v>9833</v>
      </c>
      <c r="N575" s="77">
        <v>9688.01</v>
      </c>
      <c r="O575" s="78">
        <f t="shared" si="18"/>
        <v>1080.5100000000002</v>
      </c>
      <c r="P575" s="72" t="s">
        <v>2092</v>
      </c>
    </row>
    <row r="576" spans="1:16" ht="58" x14ac:dyDescent="0.35">
      <c r="A576" s="80" t="s">
        <v>51</v>
      </c>
      <c r="B576" s="91">
        <v>3</v>
      </c>
      <c r="C576" s="224" t="s">
        <v>179</v>
      </c>
      <c r="D576" s="217" t="s">
        <v>1395</v>
      </c>
      <c r="E576" s="217" t="s">
        <v>1396</v>
      </c>
      <c r="F576" s="218" t="s">
        <v>1397</v>
      </c>
      <c r="G576" s="217" t="s">
        <v>862</v>
      </c>
      <c r="H576" s="217" t="s">
        <v>862</v>
      </c>
      <c r="I576" s="82" t="s">
        <v>1956</v>
      </c>
      <c r="J576" s="219">
        <v>8838.5</v>
      </c>
      <c r="K576" s="220">
        <f>K384+10*305</f>
        <v>9375</v>
      </c>
      <c r="L576" s="220">
        <v>150</v>
      </c>
      <c r="M576" s="220">
        <v>10359</v>
      </c>
      <c r="N576" s="77">
        <v>10198.23</v>
      </c>
      <c r="O576" s="86">
        <f t="shared" si="18"/>
        <v>1359.7299999999996</v>
      </c>
      <c r="P576" s="82" t="s">
        <v>2092</v>
      </c>
    </row>
    <row r="577" spans="1:16" ht="58" x14ac:dyDescent="0.35">
      <c r="A577" s="70" t="s">
        <v>51</v>
      </c>
      <c r="B577" s="90">
        <v>3</v>
      </c>
      <c r="C577" s="189" t="s">
        <v>179</v>
      </c>
      <c r="D577" s="221" t="s">
        <v>1395</v>
      </c>
      <c r="E577" s="221" t="s">
        <v>1398</v>
      </c>
      <c r="F577" s="222" t="s">
        <v>1399</v>
      </c>
      <c r="G577" s="221" t="s">
        <v>862</v>
      </c>
      <c r="H577" s="221" t="s">
        <v>862</v>
      </c>
      <c r="I577" s="72" t="s">
        <v>1957</v>
      </c>
      <c r="J577" s="219">
        <v>10158.5</v>
      </c>
      <c r="K577" s="223">
        <f>K385+10*305</f>
        <v>10805</v>
      </c>
      <c r="L577" s="223">
        <v>150</v>
      </c>
      <c r="M577" s="223">
        <v>11833</v>
      </c>
      <c r="N577" s="77">
        <v>11628.01</v>
      </c>
      <c r="O577" s="78">
        <f t="shared" si="18"/>
        <v>1469.5100000000002</v>
      </c>
      <c r="P577" s="72" t="s">
        <v>2092</v>
      </c>
    </row>
    <row r="578" spans="1:16" ht="58" x14ac:dyDescent="0.35">
      <c r="A578" s="80" t="s">
        <v>51</v>
      </c>
      <c r="B578" s="91">
        <v>3</v>
      </c>
      <c r="C578" s="224" t="s">
        <v>179</v>
      </c>
      <c r="D578" s="217" t="s">
        <v>1400</v>
      </c>
      <c r="E578" s="217" t="s">
        <v>1401</v>
      </c>
      <c r="F578" s="218" t="s">
        <v>1402</v>
      </c>
      <c r="G578" s="217" t="s">
        <v>862</v>
      </c>
      <c r="H578" s="217" t="s">
        <v>862</v>
      </c>
      <c r="I578" s="82" t="s">
        <v>1958</v>
      </c>
      <c r="J578" s="219">
        <v>11236.5</v>
      </c>
      <c r="K578" s="220">
        <f>K386+10*305</f>
        <v>12755</v>
      </c>
      <c r="L578" s="220">
        <v>150</v>
      </c>
      <c r="M578" s="220">
        <v>13321</v>
      </c>
      <c r="N578" s="77">
        <v>13071.369999999999</v>
      </c>
      <c r="O578" s="86">
        <f t="shared" si="18"/>
        <v>1834.869999999999</v>
      </c>
      <c r="P578" s="82" t="s">
        <v>2092</v>
      </c>
    </row>
    <row r="579" spans="1:16" ht="58" x14ac:dyDescent="0.35">
      <c r="A579" s="70" t="s">
        <v>51</v>
      </c>
      <c r="B579" s="90">
        <v>3</v>
      </c>
      <c r="C579" s="189" t="s">
        <v>179</v>
      </c>
      <c r="D579" s="221" t="s">
        <v>1400</v>
      </c>
      <c r="E579" s="221" t="s">
        <v>1403</v>
      </c>
      <c r="F579" s="222" t="s">
        <v>1404</v>
      </c>
      <c r="G579" s="221" t="s">
        <v>862</v>
      </c>
      <c r="H579" s="221" t="s">
        <v>862</v>
      </c>
      <c r="I579" s="72" t="s">
        <v>1959</v>
      </c>
      <c r="J579" s="219">
        <v>12578.500000000002</v>
      </c>
      <c r="K579" s="223">
        <f>K387+10*305</f>
        <v>13935</v>
      </c>
      <c r="L579" s="223">
        <v>150</v>
      </c>
      <c r="M579" s="223">
        <v>14609</v>
      </c>
      <c r="N579" s="77">
        <v>14320.73</v>
      </c>
      <c r="O579" s="78">
        <f t="shared" si="18"/>
        <v>1742.2299999999977</v>
      </c>
      <c r="P579" s="72" t="s">
        <v>2092</v>
      </c>
    </row>
    <row r="580" spans="1:16" ht="58" x14ac:dyDescent="0.35">
      <c r="A580" s="80" t="s">
        <v>51</v>
      </c>
      <c r="B580" s="91">
        <v>3</v>
      </c>
      <c r="C580" s="224" t="s">
        <v>179</v>
      </c>
      <c r="D580" s="217" t="s">
        <v>1405</v>
      </c>
      <c r="E580" s="217" t="s">
        <v>1406</v>
      </c>
      <c r="F580" s="218" t="s">
        <v>1407</v>
      </c>
      <c r="G580" s="217" t="s">
        <v>862</v>
      </c>
      <c r="H580" s="217" t="s">
        <v>862</v>
      </c>
      <c r="I580" s="82" t="s">
        <v>1960</v>
      </c>
      <c r="J580" s="219">
        <v>3353.9</v>
      </c>
      <c r="K580" s="220">
        <f>K388+5*265</f>
        <v>3551</v>
      </c>
      <c r="L580" s="220">
        <v>100</v>
      </c>
      <c r="M580" s="220">
        <v>3919</v>
      </c>
      <c r="N580" s="77">
        <v>3901.43</v>
      </c>
      <c r="O580" s="86">
        <f t="shared" si="18"/>
        <v>547.52999999999975</v>
      </c>
      <c r="P580" s="82" t="s">
        <v>2092</v>
      </c>
    </row>
    <row r="581" spans="1:16" ht="58" x14ac:dyDescent="0.35">
      <c r="A581" s="70" t="s">
        <v>51</v>
      </c>
      <c r="B581" s="90">
        <v>3</v>
      </c>
      <c r="C581" s="189" t="s">
        <v>179</v>
      </c>
      <c r="D581" s="221" t="s">
        <v>1405</v>
      </c>
      <c r="E581" s="221" t="s">
        <v>1408</v>
      </c>
      <c r="F581" s="222" t="s">
        <v>1409</v>
      </c>
      <c r="G581" s="221" t="s">
        <v>862</v>
      </c>
      <c r="H581" s="221" t="s">
        <v>862</v>
      </c>
      <c r="I581" s="72" t="s">
        <v>1961</v>
      </c>
      <c r="J581" s="219">
        <v>3823.6000000000004</v>
      </c>
      <c r="K581" s="223">
        <f>K389+5*265</f>
        <v>4031</v>
      </c>
      <c r="L581" s="223">
        <v>100</v>
      </c>
      <c r="M581" s="223">
        <v>4380</v>
      </c>
      <c r="N581" s="77">
        <v>4348.5999999999995</v>
      </c>
      <c r="O581" s="78">
        <f t="shared" si="18"/>
        <v>524.99999999999909</v>
      </c>
      <c r="P581" s="72" t="s">
        <v>2092</v>
      </c>
    </row>
    <row r="582" spans="1:16" ht="58" x14ac:dyDescent="0.35">
      <c r="A582" s="80" t="s">
        <v>51</v>
      </c>
      <c r="B582" s="91">
        <v>3</v>
      </c>
      <c r="C582" s="224" t="s">
        <v>179</v>
      </c>
      <c r="D582" s="217" t="s">
        <v>1410</v>
      </c>
      <c r="E582" s="217" t="s">
        <v>1411</v>
      </c>
      <c r="F582" s="218" t="s">
        <v>1412</v>
      </c>
      <c r="G582" s="217" t="s">
        <v>862</v>
      </c>
      <c r="H582" s="217" t="s">
        <v>862</v>
      </c>
      <c r="I582" s="82" t="s">
        <v>1962</v>
      </c>
      <c r="J582" s="219">
        <v>3823.6000000000004</v>
      </c>
      <c r="K582" s="220">
        <f>K390+5*265</f>
        <v>4061</v>
      </c>
      <c r="L582" s="220">
        <v>100</v>
      </c>
      <c r="M582" s="220">
        <v>4386</v>
      </c>
      <c r="N582" s="77">
        <v>4354.42</v>
      </c>
      <c r="O582" s="86">
        <f t="shared" si="18"/>
        <v>530.81999999999971</v>
      </c>
      <c r="P582" s="82" t="s">
        <v>2092</v>
      </c>
    </row>
    <row r="583" spans="1:16" ht="58" x14ac:dyDescent="0.35">
      <c r="A583" s="70" t="s">
        <v>51</v>
      </c>
      <c r="B583" s="90">
        <v>3</v>
      </c>
      <c r="C583" s="189" t="s">
        <v>179</v>
      </c>
      <c r="D583" s="221" t="s">
        <v>1410</v>
      </c>
      <c r="E583" s="221" t="s">
        <v>1413</v>
      </c>
      <c r="F583" s="222" t="s">
        <v>1414</v>
      </c>
      <c r="G583" s="221" t="s">
        <v>862</v>
      </c>
      <c r="H583" s="221" t="s">
        <v>862</v>
      </c>
      <c r="I583" s="72" t="s">
        <v>1963</v>
      </c>
      <c r="J583" s="219">
        <v>4274.6000000000004</v>
      </c>
      <c r="K583" s="223">
        <f>K391+5*265</f>
        <v>4541</v>
      </c>
      <c r="L583" s="223">
        <v>100</v>
      </c>
      <c r="M583" s="223">
        <v>4863</v>
      </c>
      <c r="N583" s="77">
        <v>4817.1099999999997</v>
      </c>
      <c r="O583" s="78">
        <f t="shared" si="18"/>
        <v>542.50999999999931</v>
      </c>
      <c r="P583" s="72" t="s">
        <v>2092</v>
      </c>
    </row>
    <row r="584" spans="1:16" ht="58" x14ac:dyDescent="0.35">
      <c r="A584" s="80" t="s">
        <v>51</v>
      </c>
      <c r="B584" s="91">
        <v>3</v>
      </c>
      <c r="C584" s="224" t="s">
        <v>179</v>
      </c>
      <c r="D584" s="217" t="s">
        <v>1415</v>
      </c>
      <c r="E584" s="217" t="s">
        <v>1416</v>
      </c>
      <c r="F584" s="218" t="s">
        <v>1417</v>
      </c>
      <c r="G584" s="217" t="s">
        <v>862</v>
      </c>
      <c r="H584" s="217" t="s">
        <v>862</v>
      </c>
      <c r="I584" s="82" t="s">
        <v>1964</v>
      </c>
      <c r="J584" s="219">
        <v>4390.1000000000004</v>
      </c>
      <c r="K584" s="220">
        <f>K392+5*305</f>
        <v>4616</v>
      </c>
      <c r="L584" s="220">
        <v>100</v>
      </c>
      <c r="M584" s="220">
        <v>5126</v>
      </c>
      <c r="N584" s="77">
        <v>5072.22</v>
      </c>
      <c r="O584" s="86">
        <f t="shared" si="18"/>
        <v>682.11999999999989</v>
      </c>
      <c r="P584" s="82" t="s">
        <v>2092</v>
      </c>
    </row>
    <row r="585" spans="1:16" ht="58" x14ac:dyDescent="0.35">
      <c r="A585" s="70" t="s">
        <v>51</v>
      </c>
      <c r="B585" s="90">
        <v>3</v>
      </c>
      <c r="C585" s="189" t="s">
        <v>179</v>
      </c>
      <c r="D585" s="221" t="s">
        <v>1415</v>
      </c>
      <c r="E585" s="221" t="s">
        <v>1418</v>
      </c>
      <c r="F585" s="222" t="s">
        <v>1419</v>
      </c>
      <c r="G585" s="221" t="s">
        <v>862</v>
      </c>
      <c r="H585" s="221" t="s">
        <v>862</v>
      </c>
      <c r="I585" s="72" t="s">
        <v>1965</v>
      </c>
      <c r="J585" s="219">
        <v>5050.1000000000004</v>
      </c>
      <c r="K585" s="223">
        <f>K393+5*305</f>
        <v>5331</v>
      </c>
      <c r="L585" s="223">
        <v>100</v>
      </c>
      <c r="M585" s="223">
        <v>5863</v>
      </c>
      <c r="N585" s="77">
        <v>5787.11</v>
      </c>
      <c r="O585" s="78">
        <f t="shared" si="18"/>
        <v>737.00999999999931</v>
      </c>
      <c r="P585" s="72" t="s">
        <v>2092</v>
      </c>
    </row>
    <row r="586" spans="1:16" ht="58" x14ac:dyDescent="0.35">
      <c r="A586" s="80" t="s">
        <v>51</v>
      </c>
      <c r="B586" s="91">
        <v>3</v>
      </c>
      <c r="C586" s="224" t="s">
        <v>179</v>
      </c>
      <c r="D586" s="217" t="s">
        <v>1420</v>
      </c>
      <c r="E586" s="217" t="s">
        <v>1421</v>
      </c>
      <c r="F586" s="218" t="s">
        <v>1422</v>
      </c>
      <c r="G586" s="217" t="s">
        <v>862</v>
      </c>
      <c r="H586" s="217" t="s">
        <v>862</v>
      </c>
      <c r="I586" s="82" t="s">
        <v>1966</v>
      </c>
      <c r="J586" s="219">
        <v>5589.1</v>
      </c>
      <c r="K586" s="220">
        <f>K394+5*305</f>
        <v>6306</v>
      </c>
      <c r="L586" s="220">
        <v>100</v>
      </c>
      <c r="M586" s="220">
        <v>6607</v>
      </c>
      <c r="N586" s="77">
        <v>6508.79</v>
      </c>
      <c r="O586" s="86">
        <f t="shared" si="18"/>
        <v>919.6899999999996</v>
      </c>
      <c r="P586" s="82" t="s">
        <v>2092</v>
      </c>
    </row>
    <row r="587" spans="1:16" ht="58" x14ac:dyDescent="0.35">
      <c r="A587" s="70" t="s">
        <v>51</v>
      </c>
      <c r="B587" s="90">
        <v>3</v>
      </c>
      <c r="C587" s="189" t="s">
        <v>179</v>
      </c>
      <c r="D587" s="221" t="s">
        <v>1420</v>
      </c>
      <c r="E587" s="221" t="s">
        <v>1423</v>
      </c>
      <c r="F587" s="222" t="s">
        <v>1424</v>
      </c>
      <c r="G587" s="221" t="s">
        <v>862</v>
      </c>
      <c r="H587" s="221" t="s">
        <v>862</v>
      </c>
      <c r="I587" s="72" t="s">
        <v>1967</v>
      </c>
      <c r="J587" s="219">
        <v>6260.1</v>
      </c>
      <c r="K587" s="223">
        <f>K395+5*305</f>
        <v>6896</v>
      </c>
      <c r="L587" s="223">
        <v>100</v>
      </c>
      <c r="M587" s="223">
        <v>7251</v>
      </c>
      <c r="N587" s="77">
        <v>7133.47</v>
      </c>
      <c r="O587" s="78">
        <f t="shared" si="18"/>
        <v>873.36999999999989</v>
      </c>
      <c r="P587" s="72" t="s">
        <v>2092</v>
      </c>
    </row>
    <row r="588" spans="1:16" ht="58" x14ac:dyDescent="0.35">
      <c r="A588" s="80" t="s">
        <v>51</v>
      </c>
      <c r="B588" s="91">
        <v>3</v>
      </c>
      <c r="C588" s="224" t="s">
        <v>179</v>
      </c>
      <c r="D588" s="217" t="s">
        <v>1425</v>
      </c>
      <c r="E588" s="217" t="s">
        <v>1426</v>
      </c>
      <c r="F588" s="218" t="s">
        <v>1427</v>
      </c>
      <c r="G588" s="217" t="s">
        <v>862</v>
      </c>
      <c r="H588" s="217" t="s">
        <v>862</v>
      </c>
      <c r="I588" s="82" t="s">
        <v>1968</v>
      </c>
      <c r="J588" s="219">
        <v>4448.4000000000005</v>
      </c>
      <c r="K588" s="220">
        <f>K396+5*265</f>
        <v>4701</v>
      </c>
      <c r="L588" s="220">
        <v>150</v>
      </c>
      <c r="M588" s="220">
        <v>5512</v>
      </c>
      <c r="N588" s="77">
        <v>5496.6399999999994</v>
      </c>
      <c r="O588" s="86">
        <f t="shared" ref="O588:O651" si="19">N588-J588</f>
        <v>1048.2399999999989</v>
      </c>
      <c r="P588" s="82" t="s">
        <v>2092</v>
      </c>
    </row>
    <row r="589" spans="1:16" ht="58" x14ac:dyDescent="0.35">
      <c r="A589" s="70" t="s">
        <v>51</v>
      </c>
      <c r="B589" s="90">
        <v>3</v>
      </c>
      <c r="C589" s="189" t="s">
        <v>179</v>
      </c>
      <c r="D589" s="221" t="s">
        <v>1425</v>
      </c>
      <c r="E589" s="221" t="s">
        <v>1428</v>
      </c>
      <c r="F589" s="222" t="s">
        <v>1429</v>
      </c>
      <c r="G589" s="221" t="s">
        <v>862</v>
      </c>
      <c r="H589" s="221" t="s">
        <v>862</v>
      </c>
      <c r="I589" s="72" t="s">
        <v>1969</v>
      </c>
      <c r="J589" s="219">
        <v>4918.1000000000004</v>
      </c>
      <c r="K589" s="223">
        <f>K397+5*265</f>
        <v>5181</v>
      </c>
      <c r="L589" s="223">
        <v>150</v>
      </c>
      <c r="M589" s="223">
        <v>5973</v>
      </c>
      <c r="N589" s="77">
        <v>5943.8099999999995</v>
      </c>
      <c r="O589" s="78">
        <f t="shared" si="19"/>
        <v>1025.7099999999991</v>
      </c>
      <c r="P589" s="72" t="s">
        <v>2092</v>
      </c>
    </row>
    <row r="590" spans="1:16" ht="58" x14ac:dyDescent="0.35">
      <c r="A590" s="80" t="s">
        <v>51</v>
      </c>
      <c r="B590" s="91">
        <v>3</v>
      </c>
      <c r="C590" s="224" t="s">
        <v>179</v>
      </c>
      <c r="D590" s="217" t="s">
        <v>1430</v>
      </c>
      <c r="E590" s="217" t="s">
        <v>1431</v>
      </c>
      <c r="F590" s="218" t="s">
        <v>1432</v>
      </c>
      <c r="G590" s="217" t="s">
        <v>862</v>
      </c>
      <c r="H590" s="217" t="s">
        <v>862</v>
      </c>
      <c r="I590" s="82" t="s">
        <v>1970</v>
      </c>
      <c r="J590" s="219">
        <v>4918.1000000000004</v>
      </c>
      <c r="K590" s="220">
        <f>K398+5*265</f>
        <v>5211</v>
      </c>
      <c r="L590" s="220">
        <v>150</v>
      </c>
      <c r="M590" s="220">
        <v>5961</v>
      </c>
      <c r="N590" s="77">
        <v>5932.17</v>
      </c>
      <c r="O590" s="86">
        <f t="shared" si="19"/>
        <v>1014.0699999999997</v>
      </c>
      <c r="P590" s="82" t="s">
        <v>2092</v>
      </c>
    </row>
    <row r="591" spans="1:16" ht="58" x14ac:dyDescent="0.35">
      <c r="A591" s="70" t="s">
        <v>51</v>
      </c>
      <c r="B591" s="90">
        <v>3</v>
      </c>
      <c r="C591" s="189" t="s">
        <v>179</v>
      </c>
      <c r="D591" s="221" t="s">
        <v>1430</v>
      </c>
      <c r="E591" s="221" t="s">
        <v>1433</v>
      </c>
      <c r="F591" s="222" t="s">
        <v>1434</v>
      </c>
      <c r="G591" s="221" t="s">
        <v>862</v>
      </c>
      <c r="H591" s="221" t="s">
        <v>862</v>
      </c>
      <c r="I591" s="72" t="s">
        <v>1971</v>
      </c>
      <c r="J591" s="219">
        <v>5369.1</v>
      </c>
      <c r="K591" s="223">
        <f>K399+5*265</f>
        <v>5691</v>
      </c>
      <c r="L591" s="223">
        <v>150</v>
      </c>
      <c r="M591" s="223">
        <v>6456</v>
      </c>
      <c r="N591" s="77">
        <v>6412.32</v>
      </c>
      <c r="O591" s="78">
        <f t="shared" si="19"/>
        <v>1043.2199999999993</v>
      </c>
      <c r="P591" s="72" t="s">
        <v>2092</v>
      </c>
    </row>
    <row r="592" spans="1:16" ht="58" x14ac:dyDescent="0.35">
      <c r="A592" s="80" t="s">
        <v>51</v>
      </c>
      <c r="B592" s="91">
        <v>3</v>
      </c>
      <c r="C592" s="224" t="s">
        <v>179</v>
      </c>
      <c r="D592" s="217" t="s">
        <v>1435</v>
      </c>
      <c r="E592" s="217" t="s">
        <v>1436</v>
      </c>
      <c r="F592" s="218" t="s">
        <v>1437</v>
      </c>
      <c r="G592" s="217" t="s">
        <v>862</v>
      </c>
      <c r="H592" s="217" t="s">
        <v>862</v>
      </c>
      <c r="I592" s="82" t="s">
        <v>1972</v>
      </c>
      <c r="J592" s="219">
        <v>5484.6</v>
      </c>
      <c r="K592" s="220">
        <f>K400+5*305</f>
        <v>5766</v>
      </c>
      <c r="L592" s="220">
        <v>150</v>
      </c>
      <c r="M592" s="220">
        <v>6719</v>
      </c>
      <c r="N592" s="77">
        <v>6667.4299999999994</v>
      </c>
      <c r="O592" s="86">
        <f t="shared" si="19"/>
        <v>1182.829999999999</v>
      </c>
      <c r="P592" s="82" t="s">
        <v>2092</v>
      </c>
    </row>
    <row r="593" spans="1:16" ht="58" x14ac:dyDescent="0.35">
      <c r="A593" s="70" t="s">
        <v>51</v>
      </c>
      <c r="B593" s="90">
        <v>3</v>
      </c>
      <c r="C593" s="189" t="s">
        <v>179</v>
      </c>
      <c r="D593" s="221" t="s">
        <v>1435</v>
      </c>
      <c r="E593" s="221" t="s">
        <v>1438</v>
      </c>
      <c r="F593" s="222" t="s">
        <v>1439</v>
      </c>
      <c r="G593" s="221" t="s">
        <v>862</v>
      </c>
      <c r="H593" s="221" t="s">
        <v>862</v>
      </c>
      <c r="I593" s="72" t="s">
        <v>1973</v>
      </c>
      <c r="J593" s="219">
        <v>6144.6</v>
      </c>
      <c r="K593" s="223">
        <f>K401+5*305</f>
        <v>6481</v>
      </c>
      <c r="L593" s="223">
        <v>150</v>
      </c>
      <c r="M593" s="223">
        <v>7456</v>
      </c>
      <c r="N593" s="77">
        <v>7382.32</v>
      </c>
      <c r="O593" s="78">
        <f t="shared" si="19"/>
        <v>1237.7199999999993</v>
      </c>
      <c r="P593" s="72" t="s">
        <v>2092</v>
      </c>
    </row>
    <row r="594" spans="1:16" ht="58" x14ac:dyDescent="0.35">
      <c r="A594" s="80" t="s">
        <v>51</v>
      </c>
      <c r="B594" s="91">
        <v>3</v>
      </c>
      <c r="C594" s="224" t="s">
        <v>179</v>
      </c>
      <c r="D594" s="217" t="s">
        <v>1440</v>
      </c>
      <c r="E594" s="217" t="s">
        <v>1441</v>
      </c>
      <c r="F594" s="218" t="s">
        <v>1442</v>
      </c>
      <c r="G594" s="217" t="s">
        <v>862</v>
      </c>
      <c r="H594" s="217" t="s">
        <v>862</v>
      </c>
      <c r="I594" s="82" t="s">
        <v>1974</v>
      </c>
      <c r="J594" s="219">
        <v>6683.6</v>
      </c>
      <c r="K594" s="220">
        <f>K402+5*305</f>
        <v>7456</v>
      </c>
      <c r="L594" s="220">
        <v>150</v>
      </c>
      <c r="M594" s="220">
        <v>8200</v>
      </c>
      <c r="N594" s="77">
        <v>8104</v>
      </c>
      <c r="O594" s="86">
        <f t="shared" si="19"/>
        <v>1420.3999999999996</v>
      </c>
      <c r="P594" s="82" t="s">
        <v>2092</v>
      </c>
    </row>
    <row r="595" spans="1:16" ht="58" x14ac:dyDescent="0.35">
      <c r="A595" s="70" t="s">
        <v>51</v>
      </c>
      <c r="B595" s="90">
        <v>3</v>
      </c>
      <c r="C595" s="189" t="s">
        <v>179</v>
      </c>
      <c r="D595" s="221" t="s">
        <v>1440</v>
      </c>
      <c r="E595" s="221" t="s">
        <v>1443</v>
      </c>
      <c r="F595" s="222" t="s">
        <v>1444</v>
      </c>
      <c r="G595" s="221" t="s">
        <v>862</v>
      </c>
      <c r="H595" s="221" t="s">
        <v>862</v>
      </c>
      <c r="I595" s="72" t="s">
        <v>1975</v>
      </c>
      <c r="J595" s="219">
        <v>7354.6</v>
      </c>
      <c r="K595" s="223">
        <f>K403+5*305</f>
        <v>8046</v>
      </c>
      <c r="L595" s="223">
        <v>150</v>
      </c>
      <c r="M595" s="223">
        <v>8844</v>
      </c>
      <c r="N595" s="77">
        <v>8728.68</v>
      </c>
      <c r="O595" s="78">
        <f t="shared" si="19"/>
        <v>1374.08</v>
      </c>
      <c r="P595" s="72" t="s">
        <v>2092</v>
      </c>
    </row>
    <row r="596" spans="1:16" ht="58" x14ac:dyDescent="0.35">
      <c r="A596" s="80" t="s">
        <v>51</v>
      </c>
      <c r="B596" s="91">
        <v>3</v>
      </c>
      <c r="C596" s="224" t="s">
        <v>179</v>
      </c>
      <c r="D596" s="217" t="s">
        <v>1445</v>
      </c>
      <c r="E596" s="217" t="s">
        <v>1446</v>
      </c>
      <c r="F596" s="218" t="s">
        <v>1447</v>
      </c>
      <c r="G596" s="217" t="s">
        <v>862</v>
      </c>
      <c r="H596" s="217" t="s">
        <v>862</v>
      </c>
      <c r="I596" s="82" t="s">
        <v>1976</v>
      </c>
      <c r="J596" s="219">
        <v>6845.3</v>
      </c>
      <c r="K596" s="220">
        <f>K404+10*265</f>
        <v>7262</v>
      </c>
      <c r="L596" s="220">
        <v>150</v>
      </c>
      <c r="M596" s="220">
        <v>8053</v>
      </c>
      <c r="N596" s="77">
        <v>7961.41</v>
      </c>
      <c r="O596" s="86">
        <f t="shared" si="19"/>
        <v>1116.1099999999997</v>
      </c>
      <c r="P596" s="82" t="s">
        <v>2092</v>
      </c>
    </row>
    <row r="597" spans="1:16" ht="58" x14ac:dyDescent="0.35">
      <c r="A597" s="70" t="s">
        <v>51</v>
      </c>
      <c r="B597" s="90">
        <v>3</v>
      </c>
      <c r="C597" s="189" t="s">
        <v>179</v>
      </c>
      <c r="D597" s="221" t="s">
        <v>1445</v>
      </c>
      <c r="E597" s="221" t="s">
        <v>1448</v>
      </c>
      <c r="F597" s="222" t="s">
        <v>1449</v>
      </c>
      <c r="G597" s="221" t="s">
        <v>862</v>
      </c>
      <c r="H597" s="221" t="s">
        <v>862</v>
      </c>
      <c r="I597" s="72" t="s">
        <v>1977</v>
      </c>
      <c r="J597" s="219">
        <v>7784.7000000000007</v>
      </c>
      <c r="K597" s="223">
        <f>K405+10*265</f>
        <v>8222</v>
      </c>
      <c r="L597" s="223">
        <v>150</v>
      </c>
      <c r="M597" s="223">
        <v>8975</v>
      </c>
      <c r="N597" s="77">
        <v>8855.75</v>
      </c>
      <c r="O597" s="78">
        <f t="shared" si="19"/>
        <v>1071.0499999999993</v>
      </c>
      <c r="P597" s="72" t="s">
        <v>2092</v>
      </c>
    </row>
    <row r="598" spans="1:16" ht="58" x14ac:dyDescent="0.35">
      <c r="A598" s="80" t="s">
        <v>51</v>
      </c>
      <c r="B598" s="91">
        <v>3</v>
      </c>
      <c r="C598" s="224" t="s">
        <v>179</v>
      </c>
      <c r="D598" s="217" t="s">
        <v>1450</v>
      </c>
      <c r="E598" s="217" t="s">
        <v>1371</v>
      </c>
      <c r="F598" s="218" t="s">
        <v>1451</v>
      </c>
      <c r="G598" s="217" t="s">
        <v>862</v>
      </c>
      <c r="H598" s="217" t="s">
        <v>862</v>
      </c>
      <c r="I598" s="82" t="s">
        <v>1978</v>
      </c>
      <c r="J598" s="219">
        <v>7784.7000000000007</v>
      </c>
      <c r="K598" s="220">
        <f>K406+10*265</f>
        <v>8282</v>
      </c>
      <c r="L598" s="220">
        <v>150</v>
      </c>
      <c r="M598" s="220">
        <v>8951</v>
      </c>
      <c r="N598" s="77">
        <v>8832.4699999999993</v>
      </c>
      <c r="O598" s="86">
        <f t="shared" si="19"/>
        <v>1047.7699999999986</v>
      </c>
      <c r="P598" s="82" t="s">
        <v>2092</v>
      </c>
    </row>
    <row r="599" spans="1:16" ht="58" x14ac:dyDescent="0.35">
      <c r="A599" s="70" t="s">
        <v>51</v>
      </c>
      <c r="B599" s="90">
        <v>3</v>
      </c>
      <c r="C599" s="189" t="s">
        <v>179</v>
      </c>
      <c r="D599" s="221" t="s">
        <v>1450</v>
      </c>
      <c r="E599" s="221" t="s">
        <v>1373</v>
      </c>
      <c r="F599" s="222" t="s">
        <v>1452</v>
      </c>
      <c r="G599" s="221" t="s">
        <v>862</v>
      </c>
      <c r="H599" s="221" t="s">
        <v>862</v>
      </c>
      <c r="I599" s="72" t="s">
        <v>1979</v>
      </c>
      <c r="J599" s="219">
        <v>8686.7000000000007</v>
      </c>
      <c r="K599" s="223">
        <f>K407+10*265</f>
        <v>9242</v>
      </c>
      <c r="L599" s="223">
        <v>150</v>
      </c>
      <c r="M599" s="223">
        <v>9941</v>
      </c>
      <c r="N599" s="77">
        <v>9792.77</v>
      </c>
      <c r="O599" s="78">
        <f t="shared" si="19"/>
        <v>1106.0699999999997</v>
      </c>
      <c r="P599" s="72" t="s">
        <v>2092</v>
      </c>
    </row>
    <row r="600" spans="1:16" ht="58" x14ac:dyDescent="0.35">
      <c r="A600" s="80" t="s">
        <v>51</v>
      </c>
      <c r="B600" s="91">
        <v>3</v>
      </c>
      <c r="C600" s="224" t="s">
        <v>179</v>
      </c>
      <c r="D600" s="217" t="s">
        <v>1453</v>
      </c>
      <c r="E600" s="217" t="s">
        <v>1376</v>
      </c>
      <c r="F600" s="218" t="s">
        <v>1454</v>
      </c>
      <c r="G600" s="217" t="s">
        <v>862</v>
      </c>
      <c r="H600" s="217" t="s">
        <v>862</v>
      </c>
      <c r="I600" s="82" t="s">
        <v>1980</v>
      </c>
      <c r="J600" s="219">
        <v>8917.7000000000007</v>
      </c>
      <c r="K600" s="220">
        <f>K408+10*305</f>
        <v>9392</v>
      </c>
      <c r="L600" s="220">
        <v>150</v>
      </c>
      <c r="M600" s="220">
        <v>10467</v>
      </c>
      <c r="N600" s="77">
        <v>10302.99</v>
      </c>
      <c r="O600" s="86">
        <f t="shared" si="19"/>
        <v>1385.2899999999991</v>
      </c>
      <c r="P600" s="82" t="s">
        <v>2092</v>
      </c>
    </row>
    <row r="601" spans="1:16" ht="58" x14ac:dyDescent="0.35">
      <c r="A601" s="70" t="s">
        <v>51</v>
      </c>
      <c r="B601" s="90">
        <v>3</v>
      </c>
      <c r="C601" s="189" t="s">
        <v>179</v>
      </c>
      <c r="D601" s="221" t="s">
        <v>1453</v>
      </c>
      <c r="E601" s="221" t="s">
        <v>1378</v>
      </c>
      <c r="F601" s="222" t="s">
        <v>1455</v>
      </c>
      <c r="G601" s="221" t="s">
        <v>862</v>
      </c>
      <c r="H601" s="221" t="s">
        <v>862</v>
      </c>
      <c r="I601" s="72" t="s">
        <v>1981</v>
      </c>
      <c r="J601" s="219">
        <v>10237.700000000001</v>
      </c>
      <c r="K601" s="223">
        <f>K409+10*305</f>
        <v>10822</v>
      </c>
      <c r="L601" s="223">
        <v>150</v>
      </c>
      <c r="M601" s="223">
        <v>11941</v>
      </c>
      <c r="N601" s="77">
        <v>11732.77</v>
      </c>
      <c r="O601" s="78">
        <f t="shared" si="19"/>
        <v>1495.0699999999997</v>
      </c>
      <c r="P601" s="72" t="s">
        <v>2092</v>
      </c>
    </row>
    <row r="602" spans="1:16" ht="58" x14ac:dyDescent="0.35">
      <c r="A602" s="80" t="s">
        <v>51</v>
      </c>
      <c r="B602" s="91">
        <v>3</v>
      </c>
      <c r="C602" s="224" t="s">
        <v>179</v>
      </c>
      <c r="D602" s="217" t="s">
        <v>1456</v>
      </c>
      <c r="E602" s="217" t="s">
        <v>1457</v>
      </c>
      <c r="F602" s="218" t="s">
        <v>1458</v>
      </c>
      <c r="G602" s="217" t="s">
        <v>862</v>
      </c>
      <c r="H602" s="217" t="s">
        <v>862</v>
      </c>
      <c r="I602" s="82" t="s">
        <v>1982</v>
      </c>
      <c r="J602" s="219">
        <v>11315.7</v>
      </c>
      <c r="K602" s="220">
        <f>K410+10*305</f>
        <v>12772</v>
      </c>
      <c r="L602" s="220">
        <v>150</v>
      </c>
      <c r="M602" s="220">
        <v>13429</v>
      </c>
      <c r="N602" s="77">
        <v>13176.13</v>
      </c>
      <c r="O602" s="86">
        <f t="shared" si="19"/>
        <v>1860.4299999999985</v>
      </c>
      <c r="P602" s="82" t="s">
        <v>2092</v>
      </c>
    </row>
    <row r="603" spans="1:16" ht="58" x14ac:dyDescent="0.35">
      <c r="A603" s="70" t="s">
        <v>51</v>
      </c>
      <c r="B603" s="90">
        <v>3</v>
      </c>
      <c r="C603" s="189" t="s">
        <v>179</v>
      </c>
      <c r="D603" s="221" t="s">
        <v>1456</v>
      </c>
      <c r="E603" s="221" t="s">
        <v>1459</v>
      </c>
      <c r="F603" s="222" t="s">
        <v>1460</v>
      </c>
      <c r="G603" s="221" t="s">
        <v>862</v>
      </c>
      <c r="H603" s="221" t="s">
        <v>862</v>
      </c>
      <c r="I603" s="72" t="s">
        <v>1983</v>
      </c>
      <c r="J603" s="219">
        <v>12657.7</v>
      </c>
      <c r="K603" s="223">
        <f>K411+10*305</f>
        <v>13952</v>
      </c>
      <c r="L603" s="223">
        <v>150</v>
      </c>
      <c r="M603" s="223">
        <v>14717</v>
      </c>
      <c r="N603" s="77">
        <v>14425.49</v>
      </c>
      <c r="O603" s="78">
        <f t="shared" si="19"/>
        <v>1767.7899999999991</v>
      </c>
      <c r="P603" s="72" t="s">
        <v>2092</v>
      </c>
    </row>
    <row r="604" spans="1:16" ht="58" x14ac:dyDescent="0.35">
      <c r="A604" s="80" t="s">
        <v>51</v>
      </c>
      <c r="B604" s="91">
        <v>3</v>
      </c>
      <c r="C604" s="224" t="s">
        <v>179</v>
      </c>
      <c r="D604" s="217" t="s">
        <v>1461</v>
      </c>
      <c r="E604" s="217" t="s">
        <v>1446</v>
      </c>
      <c r="F604" s="218" t="s">
        <v>1462</v>
      </c>
      <c r="G604" s="217" t="s">
        <v>862</v>
      </c>
      <c r="H604" s="217" t="s">
        <v>862</v>
      </c>
      <c r="I604" s="82" t="s">
        <v>1984</v>
      </c>
      <c r="J604" s="219">
        <v>7880.4000000000005</v>
      </c>
      <c r="K604" s="220">
        <f>K412+10*265</f>
        <v>8366</v>
      </c>
      <c r="L604" s="220">
        <v>175</v>
      </c>
      <c r="M604" s="220">
        <v>9605</v>
      </c>
      <c r="N604" s="77">
        <v>9491.85</v>
      </c>
      <c r="O604" s="86">
        <f t="shared" si="19"/>
        <v>1611.4499999999998</v>
      </c>
      <c r="P604" s="82" t="s">
        <v>2092</v>
      </c>
    </row>
    <row r="605" spans="1:16" ht="58" x14ac:dyDescent="0.35">
      <c r="A605" s="70" t="s">
        <v>51</v>
      </c>
      <c r="B605" s="90">
        <v>3</v>
      </c>
      <c r="C605" s="189" t="s">
        <v>179</v>
      </c>
      <c r="D605" s="221" t="s">
        <v>1461</v>
      </c>
      <c r="E605" s="221" t="s">
        <v>1463</v>
      </c>
      <c r="F605" s="222" t="s">
        <v>1464</v>
      </c>
      <c r="G605" s="221" t="s">
        <v>862</v>
      </c>
      <c r="H605" s="221" t="s">
        <v>862</v>
      </c>
      <c r="I605" s="72" t="s">
        <v>1985</v>
      </c>
      <c r="J605" s="219">
        <v>8819.8000000000011</v>
      </c>
      <c r="K605" s="223">
        <f>K413+10*265</f>
        <v>9326</v>
      </c>
      <c r="L605" s="223">
        <v>175</v>
      </c>
      <c r="M605" s="223">
        <v>10527</v>
      </c>
      <c r="N605" s="77">
        <v>10386.19</v>
      </c>
      <c r="O605" s="78">
        <f t="shared" si="19"/>
        <v>1566.3899999999994</v>
      </c>
      <c r="P605" s="72" t="s">
        <v>2092</v>
      </c>
    </row>
    <row r="606" spans="1:16" ht="58" x14ac:dyDescent="0.35">
      <c r="A606" s="80" t="s">
        <v>51</v>
      </c>
      <c r="B606" s="91">
        <v>3</v>
      </c>
      <c r="C606" s="224" t="s">
        <v>179</v>
      </c>
      <c r="D606" s="217" t="s">
        <v>1465</v>
      </c>
      <c r="E606" s="217" t="s">
        <v>1466</v>
      </c>
      <c r="F606" s="218" t="s">
        <v>1467</v>
      </c>
      <c r="G606" s="217" t="s">
        <v>862</v>
      </c>
      <c r="H606" s="217" t="s">
        <v>862</v>
      </c>
      <c r="I606" s="82" t="s">
        <v>1986</v>
      </c>
      <c r="J606" s="219">
        <v>8819.8000000000011</v>
      </c>
      <c r="K606" s="220">
        <f>K414+10*265</f>
        <v>9386</v>
      </c>
      <c r="L606" s="220">
        <v>175</v>
      </c>
      <c r="M606" s="220">
        <v>10503</v>
      </c>
      <c r="N606" s="77">
        <v>10362.91</v>
      </c>
      <c r="O606" s="86">
        <f t="shared" si="19"/>
        <v>1543.1099999999988</v>
      </c>
      <c r="P606" s="82" t="s">
        <v>2092</v>
      </c>
    </row>
    <row r="607" spans="1:16" ht="58" x14ac:dyDescent="0.35">
      <c r="A607" s="70" t="s">
        <v>51</v>
      </c>
      <c r="B607" s="90">
        <v>3</v>
      </c>
      <c r="C607" s="189" t="s">
        <v>179</v>
      </c>
      <c r="D607" s="221" t="s">
        <v>1465</v>
      </c>
      <c r="E607" s="221" t="s">
        <v>1468</v>
      </c>
      <c r="F607" s="222" t="s">
        <v>1469</v>
      </c>
      <c r="G607" s="221" t="s">
        <v>862</v>
      </c>
      <c r="H607" s="221" t="s">
        <v>862</v>
      </c>
      <c r="I607" s="72" t="s">
        <v>1987</v>
      </c>
      <c r="J607" s="219">
        <v>9721.8000000000011</v>
      </c>
      <c r="K607" s="223">
        <f>K415+10*265</f>
        <v>10346</v>
      </c>
      <c r="L607" s="223">
        <v>175</v>
      </c>
      <c r="M607" s="223">
        <v>11493</v>
      </c>
      <c r="N607" s="77">
        <v>11323.21</v>
      </c>
      <c r="O607" s="78">
        <f t="shared" si="19"/>
        <v>1601.409999999998</v>
      </c>
      <c r="P607" s="72" t="s">
        <v>2092</v>
      </c>
    </row>
    <row r="608" spans="1:16" ht="58" x14ac:dyDescent="0.35">
      <c r="A608" s="80" t="s">
        <v>51</v>
      </c>
      <c r="B608" s="91">
        <v>3</v>
      </c>
      <c r="C608" s="224" t="s">
        <v>179</v>
      </c>
      <c r="D608" s="217" t="s">
        <v>1470</v>
      </c>
      <c r="E608" s="217" t="s">
        <v>1471</v>
      </c>
      <c r="F608" s="218" t="s">
        <v>1472</v>
      </c>
      <c r="G608" s="217" t="s">
        <v>862</v>
      </c>
      <c r="H608" s="217" t="s">
        <v>862</v>
      </c>
      <c r="I608" s="82" t="s">
        <v>1988</v>
      </c>
      <c r="J608" s="219">
        <v>9952.8000000000011</v>
      </c>
      <c r="K608" s="220">
        <f>K416+10*305</f>
        <v>10496</v>
      </c>
      <c r="L608" s="220">
        <v>175</v>
      </c>
      <c r="M608" s="220">
        <v>11493</v>
      </c>
      <c r="N608" s="77">
        <v>11323.21</v>
      </c>
      <c r="O608" s="86">
        <f t="shared" si="19"/>
        <v>1370.409999999998</v>
      </c>
      <c r="P608" s="82" t="s">
        <v>2092</v>
      </c>
    </row>
    <row r="609" spans="1:16" ht="58" x14ac:dyDescent="0.35">
      <c r="A609" s="70" t="s">
        <v>51</v>
      </c>
      <c r="B609" s="90">
        <v>3</v>
      </c>
      <c r="C609" s="189" t="s">
        <v>179</v>
      </c>
      <c r="D609" s="221" t="s">
        <v>1470</v>
      </c>
      <c r="E609" s="221" t="s">
        <v>1473</v>
      </c>
      <c r="F609" s="222" t="s">
        <v>1474</v>
      </c>
      <c r="G609" s="221" t="s">
        <v>862</v>
      </c>
      <c r="H609" s="221" t="s">
        <v>862</v>
      </c>
      <c r="I609" s="72" t="s">
        <v>1989</v>
      </c>
      <c r="J609" s="219">
        <v>11272.800000000001</v>
      </c>
      <c r="K609" s="223">
        <f>K417+10*305</f>
        <v>11926</v>
      </c>
      <c r="L609" s="223">
        <v>175</v>
      </c>
      <c r="M609" s="223">
        <v>12109</v>
      </c>
      <c r="N609" s="77">
        <v>11920.73</v>
      </c>
      <c r="O609" s="78">
        <f t="shared" si="19"/>
        <v>647.92999999999847</v>
      </c>
      <c r="P609" s="72" t="s">
        <v>2092</v>
      </c>
    </row>
    <row r="610" spans="1:16" ht="58" x14ac:dyDescent="0.35">
      <c r="A610" s="80" t="s">
        <v>51</v>
      </c>
      <c r="B610" s="91">
        <v>3</v>
      </c>
      <c r="C610" s="224" t="s">
        <v>179</v>
      </c>
      <c r="D610" s="217" t="s">
        <v>1475</v>
      </c>
      <c r="E610" s="217" t="s">
        <v>1476</v>
      </c>
      <c r="F610" s="218" t="s">
        <v>1477</v>
      </c>
      <c r="G610" s="217" t="s">
        <v>862</v>
      </c>
      <c r="H610" s="217" t="s">
        <v>862</v>
      </c>
      <c r="I610" s="82" t="s">
        <v>1990</v>
      </c>
      <c r="J610" s="219">
        <v>12350.800000000001</v>
      </c>
      <c r="K610" s="220">
        <f>K418+10*305</f>
        <v>13876</v>
      </c>
      <c r="L610" s="220">
        <v>175</v>
      </c>
      <c r="M610" s="220">
        <v>14981</v>
      </c>
      <c r="N610" s="77">
        <v>14706.57</v>
      </c>
      <c r="O610" s="86">
        <f t="shared" si="19"/>
        <v>2355.7699999999986</v>
      </c>
      <c r="P610" s="82" t="s">
        <v>2092</v>
      </c>
    </row>
    <row r="611" spans="1:16" ht="58" x14ac:dyDescent="0.35">
      <c r="A611" s="70" t="s">
        <v>51</v>
      </c>
      <c r="B611" s="90">
        <v>3</v>
      </c>
      <c r="C611" s="189" t="s">
        <v>179</v>
      </c>
      <c r="D611" s="221" t="s">
        <v>1475</v>
      </c>
      <c r="E611" s="221" t="s">
        <v>1478</v>
      </c>
      <c r="F611" s="222" t="s">
        <v>1479</v>
      </c>
      <c r="G611" s="221" t="s">
        <v>862</v>
      </c>
      <c r="H611" s="221" t="s">
        <v>862</v>
      </c>
      <c r="I611" s="72" t="s">
        <v>1991</v>
      </c>
      <c r="J611" s="219">
        <v>13692.800000000001</v>
      </c>
      <c r="K611" s="223">
        <f>K419+10*305</f>
        <v>15056</v>
      </c>
      <c r="L611" s="223">
        <v>175</v>
      </c>
      <c r="M611" s="223">
        <v>16249</v>
      </c>
      <c r="N611" s="77">
        <v>15936.529999999999</v>
      </c>
      <c r="O611" s="78">
        <f t="shared" si="19"/>
        <v>2243.7299999999977</v>
      </c>
      <c r="P611" s="72" t="s">
        <v>2092</v>
      </c>
    </row>
    <row r="612" spans="1:16" ht="58" x14ac:dyDescent="0.35">
      <c r="A612" s="80" t="s">
        <v>51</v>
      </c>
      <c r="B612" s="91">
        <v>3</v>
      </c>
      <c r="C612" s="224" t="s">
        <v>179</v>
      </c>
      <c r="D612" s="217" t="s">
        <v>1480</v>
      </c>
      <c r="E612" s="217" t="s">
        <v>1481</v>
      </c>
      <c r="F612" s="218" t="s">
        <v>1482</v>
      </c>
      <c r="G612" s="217" t="s">
        <v>862</v>
      </c>
      <c r="H612" s="217" t="s">
        <v>862</v>
      </c>
      <c r="I612" s="82" t="s">
        <v>1992</v>
      </c>
      <c r="J612" s="219">
        <v>3767.5000000000005</v>
      </c>
      <c r="K612" s="220">
        <f>K548+50+5*170</f>
        <v>4047</v>
      </c>
      <c r="L612" s="220">
        <v>50</v>
      </c>
      <c r="M612" s="220">
        <v>4304</v>
      </c>
      <c r="N612" s="77">
        <v>4224.88</v>
      </c>
      <c r="O612" s="86">
        <f t="shared" si="19"/>
        <v>457.37999999999965</v>
      </c>
      <c r="P612" s="82" t="s">
        <v>2092</v>
      </c>
    </row>
    <row r="613" spans="1:16" ht="58" x14ac:dyDescent="0.35">
      <c r="A613" s="70" t="s">
        <v>51</v>
      </c>
      <c r="B613" s="90">
        <v>3</v>
      </c>
      <c r="C613" s="189" t="s">
        <v>179</v>
      </c>
      <c r="D613" s="221" t="s">
        <v>1480</v>
      </c>
      <c r="E613" s="221" t="s">
        <v>1483</v>
      </c>
      <c r="F613" s="222" t="s">
        <v>1484</v>
      </c>
      <c r="G613" s="221" t="s">
        <v>862</v>
      </c>
      <c r="H613" s="221" t="s">
        <v>862</v>
      </c>
      <c r="I613" s="72" t="s">
        <v>1993</v>
      </c>
      <c r="J613" s="219">
        <v>4567.2000000000007</v>
      </c>
      <c r="K613" s="223">
        <f>K549+50+5*250</f>
        <v>4927</v>
      </c>
      <c r="L613" s="223">
        <v>50</v>
      </c>
      <c r="M613" s="223">
        <v>5064</v>
      </c>
      <c r="N613" s="77">
        <v>4962.08</v>
      </c>
      <c r="O613" s="78">
        <f t="shared" si="19"/>
        <v>394.8799999999992</v>
      </c>
      <c r="P613" s="72" t="s">
        <v>2092</v>
      </c>
    </row>
    <row r="614" spans="1:16" ht="58" x14ac:dyDescent="0.35">
      <c r="A614" s="80" t="s">
        <v>51</v>
      </c>
      <c r="B614" s="91">
        <v>3</v>
      </c>
      <c r="C614" s="224" t="s">
        <v>179</v>
      </c>
      <c r="D614" s="217" t="s">
        <v>1485</v>
      </c>
      <c r="E614" s="217" t="s">
        <v>1486</v>
      </c>
      <c r="F614" s="218" t="s">
        <v>1487</v>
      </c>
      <c r="G614" s="217" t="s">
        <v>862</v>
      </c>
      <c r="H614" s="217" t="s">
        <v>862</v>
      </c>
      <c r="I614" s="82" t="s">
        <v>1994</v>
      </c>
      <c r="J614" s="219">
        <v>4237.2000000000007</v>
      </c>
      <c r="K614" s="220">
        <f>K550+50+5*170</f>
        <v>4557</v>
      </c>
      <c r="L614" s="220">
        <v>50</v>
      </c>
      <c r="M614" s="220">
        <v>4752</v>
      </c>
      <c r="N614" s="77">
        <v>4659.4399999999996</v>
      </c>
      <c r="O614" s="86">
        <f t="shared" si="19"/>
        <v>422.23999999999887</v>
      </c>
      <c r="P614" s="82" t="s">
        <v>2092</v>
      </c>
    </row>
    <row r="615" spans="1:16" ht="58" x14ac:dyDescent="0.35">
      <c r="A615" s="70" t="s">
        <v>51</v>
      </c>
      <c r="B615" s="90">
        <v>3</v>
      </c>
      <c r="C615" s="189" t="s">
        <v>179</v>
      </c>
      <c r="D615" s="221" t="s">
        <v>1485</v>
      </c>
      <c r="E615" s="221" t="s">
        <v>1488</v>
      </c>
      <c r="F615" s="222" t="s">
        <v>1489</v>
      </c>
      <c r="G615" s="221" t="s">
        <v>862</v>
      </c>
      <c r="H615" s="221" t="s">
        <v>862</v>
      </c>
      <c r="I615" s="72" t="s">
        <v>1995</v>
      </c>
      <c r="J615" s="219">
        <v>5018.2000000000007</v>
      </c>
      <c r="K615" s="223">
        <f>K551+50+5*250</f>
        <v>5437</v>
      </c>
      <c r="L615" s="223">
        <v>50</v>
      </c>
      <c r="M615" s="223">
        <v>5547</v>
      </c>
      <c r="N615" s="77">
        <v>5430.59</v>
      </c>
      <c r="O615" s="78">
        <f t="shared" si="19"/>
        <v>412.38999999999942</v>
      </c>
      <c r="P615" s="72" t="s">
        <v>2092</v>
      </c>
    </row>
    <row r="616" spans="1:16" ht="58" x14ac:dyDescent="0.35">
      <c r="A616" s="80" t="s">
        <v>51</v>
      </c>
      <c r="B616" s="91">
        <v>3</v>
      </c>
      <c r="C616" s="224" t="s">
        <v>179</v>
      </c>
      <c r="D616" s="217" t="s">
        <v>1490</v>
      </c>
      <c r="E616" s="217" t="s">
        <v>1491</v>
      </c>
      <c r="F616" s="218" t="s">
        <v>1492</v>
      </c>
      <c r="G616" s="217" t="s">
        <v>862</v>
      </c>
      <c r="H616" s="217" t="s">
        <v>862</v>
      </c>
      <c r="I616" s="82" t="s">
        <v>1996</v>
      </c>
      <c r="J616" s="219">
        <v>4941.2000000000007</v>
      </c>
      <c r="K616" s="220">
        <f>K552+75+5*190</f>
        <v>5237</v>
      </c>
      <c r="L616" s="220">
        <v>50</v>
      </c>
      <c r="M616" s="220">
        <v>6135</v>
      </c>
      <c r="N616" s="77">
        <v>6000.95</v>
      </c>
      <c r="O616" s="86">
        <f t="shared" si="19"/>
        <v>1059.7499999999991</v>
      </c>
      <c r="P616" s="82" t="s">
        <v>2092</v>
      </c>
    </row>
    <row r="617" spans="1:16" ht="58" x14ac:dyDescent="0.35">
      <c r="A617" s="70" t="s">
        <v>51</v>
      </c>
      <c r="B617" s="90">
        <v>3</v>
      </c>
      <c r="C617" s="189" t="s">
        <v>179</v>
      </c>
      <c r="D617" s="221" t="s">
        <v>1490</v>
      </c>
      <c r="E617" s="221" t="s">
        <v>1493</v>
      </c>
      <c r="F617" s="222" t="s">
        <v>1494</v>
      </c>
      <c r="G617" s="221" t="s">
        <v>862</v>
      </c>
      <c r="H617" s="221" t="s">
        <v>862</v>
      </c>
      <c r="I617" s="72" t="s">
        <v>1997</v>
      </c>
      <c r="J617" s="219">
        <v>5931.2000000000007</v>
      </c>
      <c r="K617" s="223">
        <f>K553+75+5*300</f>
        <v>6502</v>
      </c>
      <c r="L617" s="223">
        <v>50</v>
      </c>
      <c r="M617" s="223">
        <v>6872</v>
      </c>
      <c r="N617" s="77">
        <v>6715.84</v>
      </c>
      <c r="O617" s="78">
        <f t="shared" si="19"/>
        <v>784.63999999999942</v>
      </c>
      <c r="P617" s="72" t="s">
        <v>2092</v>
      </c>
    </row>
    <row r="618" spans="1:16" ht="58" x14ac:dyDescent="0.35">
      <c r="A618" s="80" t="s">
        <v>51</v>
      </c>
      <c r="B618" s="91">
        <v>3</v>
      </c>
      <c r="C618" s="224" t="s">
        <v>179</v>
      </c>
      <c r="D618" s="217" t="s">
        <v>1495</v>
      </c>
      <c r="E618" s="217" t="s">
        <v>1496</v>
      </c>
      <c r="F618" s="218" t="s">
        <v>1497</v>
      </c>
      <c r="G618" s="217" t="s">
        <v>862</v>
      </c>
      <c r="H618" s="217" t="s">
        <v>862</v>
      </c>
      <c r="I618" s="82" t="s">
        <v>1998</v>
      </c>
      <c r="J618" s="219">
        <v>6140.2000000000007</v>
      </c>
      <c r="K618" s="220">
        <f>K554+75+5*190</f>
        <v>6927</v>
      </c>
      <c r="L618" s="220">
        <v>50</v>
      </c>
      <c r="M618" s="220">
        <v>7616</v>
      </c>
      <c r="N618" s="77">
        <v>7437.5199999999995</v>
      </c>
      <c r="O618" s="86">
        <f t="shared" si="19"/>
        <v>1297.3199999999988</v>
      </c>
      <c r="P618" s="82" t="s">
        <v>2092</v>
      </c>
    </row>
    <row r="619" spans="1:16" ht="58" x14ac:dyDescent="0.35">
      <c r="A619" s="70" t="s">
        <v>51</v>
      </c>
      <c r="B619" s="90">
        <v>3</v>
      </c>
      <c r="C619" s="189" t="s">
        <v>179</v>
      </c>
      <c r="D619" s="221" t="s">
        <v>1495</v>
      </c>
      <c r="E619" s="221" t="s">
        <v>1498</v>
      </c>
      <c r="F619" s="222" t="s">
        <v>1499</v>
      </c>
      <c r="G619" s="221" t="s">
        <v>862</v>
      </c>
      <c r="H619" s="221" t="s">
        <v>862</v>
      </c>
      <c r="I619" s="72" t="s">
        <v>1999</v>
      </c>
      <c r="J619" s="219">
        <v>7141.2000000000007</v>
      </c>
      <c r="K619" s="223">
        <f>K555+75+5*300</f>
        <v>8067</v>
      </c>
      <c r="L619" s="223">
        <v>50</v>
      </c>
      <c r="M619" s="223">
        <v>8260</v>
      </c>
      <c r="N619" s="77">
        <v>8062.2</v>
      </c>
      <c r="O619" s="78">
        <f t="shared" si="19"/>
        <v>920.99999999999909</v>
      </c>
      <c r="P619" s="72" t="s">
        <v>2092</v>
      </c>
    </row>
    <row r="620" spans="1:16" ht="58" x14ac:dyDescent="0.35">
      <c r="A620" s="80" t="s">
        <v>51</v>
      </c>
      <c r="B620" s="91">
        <v>3</v>
      </c>
      <c r="C620" s="224" t="s">
        <v>179</v>
      </c>
      <c r="D620" s="217" t="s">
        <v>1500</v>
      </c>
      <c r="E620" s="217" t="s">
        <v>1501</v>
      </c>
      <c r="F620" s="218" t="s">
        <v>1502</v>
      </c>
      <c r="G620" s="217" t="s">
        <v>862</v>
      </c>
      <c r="H620" s="217" t="s">
        <v>862</v>
      </c>
      <c r="I620" s="82" t="s">
        <v>2000</v>
      </c>
      <c r="J620" s="219">
        <v>4500.1000000000004</v>
      </c>
      <c r="K620" s="220">
        <f>K556+50+5*170</f>
        <v>4823</v>
      </c>
      <c r="L620" s="220">
        <v>50</v>
      </c>
      <c r="M620" s="220">
        <v>5309</v>
      </c>
      <c r="N620" s="77">
        <v>5199.7299999999996</v>
      </c>
      <c r="O620" s="86">
        <f t="shared" si="19"/>
        <v>699.6299999999992</v>
      </c>
      <c r="P620" s="82" t="s">
        <v>2092</v>
      </c>
    </row>
    <row r="621" spans="1:16" ht="58" x14ac:dyDescent="0.35">
      <c r="A621" s="70" t="s">
        <v>51</v>
      </c>
      <c r="B621" s="90">
        <v>3</v>
      </c>
      <c r="C621" s="189" t="s">
        <v>179</v>
      </c>
      <c r="D621" s="221" t="s">
        <v>1500</v>
      </c>
      <c r="E621" s="221" t="s">
        <v>1503</v>
      </c>
      <c r="F621" s="222" t="s">
        <v>1504</v>
      </c>
      <c r="G621" s="221" t="s">
        <v>862</v>
      </c>
      <c r="H621" s="221" t="s">
        <v>862</v>
      </c>
      <c r="I621" s="72" t="s">
        <v>2001</v>
      </c>
      <c r="J621" s="219">
        <v>5299.8</v>
      </c>
      <c r="K621" s="223">
        <f>K557+50+5*250</f>
        <v>5703</v>
      </c>
      <c r="L621" s="223">
        <v>50</v>
      </c>
      <c r="M621" s="223">
        <v>6070</v>
      </c>
      <c r="N621" s="77">
        <v>5937.9</v>
      </c>
      <c r="O621" s="78">
        <f t="shared" si="19"/>
        <v>638.09999999999945</v>
      </c>
      <c r="P621" s="72" t="s">
        <v>2092</v>
      </c>
    </row>
    <row r="622" spans="1:16" ht="58" x14ac:dyDescent="0.35">
      <c r="A622" s="80" t="s">
        <v>51</v>
      </c>
      <c r="B622" s="91">
        <v>3</v>
      </c>
      <c r="C622" s="224" t="s">
        <v>179</v>
      </c>
      <c r="D622" s="217" t="s">
        <v>1505</v>
      </c>
      <c r="E622" s="217" t="s">
        <v>1506</v>
      </c>
      <c r="F622" s="218" t="s">
        <v>1507</v>
      </c>
      <c r="G622" s="217" t="s">
        <v>862</v>
      </c>
      <c r="H622" s="217" t="s">
        <v>862</v>
      </c>
      <c r="I622" s="82" t="s">
        <v>2002</v>
      </c>
      <c r="J622" s="219">
        <v>4969.8</v>
      </c>
      <c r="K622" s="220">
        <f>K558+50+5*170</f>
        <v>5333</v>
      </c>
      <c r="L622" s="220">
        <v>50</v>
      </c>
      <c r="M622" s="220">
        <v>5758</v>
      </c>
      <c r="N622" s="77">
        <v>5635.26</v>
      </c>
      <c r="O622" s="86">
        <f t="shared" si="19"/>
        <v>665.46</v>
      </c>
      <c r="P622" s="82" t="s">
        <v>2092</v>
      </c>
    </row>
    <row r="623" spans="1:16" ht="58" x14ac:dyDescent="0.35">
      <c r="A623" s="70" t="s">
        <v>51</v>
      </c>
      <c r="B623" s="90">
        <v>3</v>
      </c>
      <c r="C623" s="189" t="s">
        <v>179</v>
      </c>
      <c r="D623" s="221" t="s">
        <v>1505</v>
      </c>
      <c r="E623" s="221" t="s">
        <v>1508</v>
      </c>
      <c r="F623" s="222" t="s">
        <v>1509</v>
      </c>
      <c r="G623" s="221" t="s">
        <v>862</v>
      </c>
      <c r="H623" s="221" t="s">
        <v>862</v>
      </c>
      <c r="I623" s="72" t="s">
        <v>2003</v>
      </c>
      <c r="J623" s="219">
        <v>5750.8</v>
      </c>
      <c r="K623" s="223">
        <f>K559+50+5*250</f>
        <v>6213</v>
      </c>
      <c r="L623" s="223">
        <v>50</v>
      </c>
      <c r="M623" s="223">
        <v>6553</v>
      </c>
      <c r="N623" s="77">
        <v>6406.41</v>
      </c>
      <c r="O623" s="78">
        <f t="shared" si="19"/>
        <v>655.60999999999967</v>
      </c>
      <c r="P623" s="72" t="s">
        <v>2092</v>
      </c>
    </row>
    <row r="624" spans="1:16" ht="58" x14ac:dyDescent="0.35">
      <c r="A624" s="80" t="s">
        <v>51</v>
      </c>
      <c r="B624" s="91">
        <v>3</v>
      </c>
      <c r="C624" s="224" t="s">
        <v>179</v>
      </c>
      <c r="D624" s="217" t="s">
        <v>1510</v>
      </c>
      <c r="E624" s="217" t="s">
        <v>1511</v>
      </c>
      <c r="F624" s="218" t="s">
        <v>1512</v>
      </c>
      <c r="G624" s="217" t="s">
        <v>862</v>
      </c>
      <c r="H624" s="217" t="s">
        <v>862</v>
      </c>
      <c r="I624" s="82" t="s">
        <v>2004</v>
      </c>
      <c r="J624" s="219">
        <v>5673.8</v>
      </c>
      <c r="K624" s="220">
        <f>K560+75+5*190</f>
        <v>6013</v>
      </c>
      <c r="L624" s="220">
        <v>50</v>
      </c>
      <c r="M624" s="220">
        <v>7141</v>
      </c>
      <c r="N624" s="77">
        <v>6976.7699999999995</v>
      </c>
      <c r="O624" s="86">
        <f t="shared" si="19"/>
        <v>1302.9699999999993</v>
      </c>
      <c r="P624" s="82" t="s">
        <v>2092</v>
      </c>
    </row>
    <row r="625" spans="1:16" ht="58" x14ac:dyDescent="0.35">
      <c r="A625" s="70" t="s">
        <v>51</v>
      </c>
      <c r="B625" s="90">
        <v>3</v>
      </c>
      <c r="C625" s="189" t="s">
        <v>179</v>
      </c>
      <c r="D625" s="221" t="s">
        <v>1510</v>
      </c>
      <c r="E625" s="221" t="s">
        <v>1513</v>
      </c>
      <c r="F625" s="222" t="s">
        <v>1514</v>
      </c>
      <c r="G625" s="221" t="s">
        <v>862</v>
      </c>
      <c r="H625" s="221" t="s">
        <v>862</v>
      </c>
      <c r="I625" s="72" t="s">
        <v>2005</v>
      </c>
      <c r="J625" s="219">
        <v>6663.8</v>
      </c>
      <c r="K625" s="223">
        <f>K561+75+5*300</f>
        <v>7278</v>
      </c>
      <c r="L625" s="223">
        <v>50</v>
      </c>
      <c r="M625" s="223">
        <v>7878</v>
      </c>
      <c r="N625" s="77">
        <v>7691.66</v>
      </c>
      <c r="O625" s="78">
        <f t="shared" si="19"/>
        <v>1027.8599999999997</v>
      </c>
      <c r="P625" s="72" t="s">
        <v>2092</v>
      </c>
    </row>
    <row r="626" spans="1:16" ht="58" x14ac:dyDescent="0.35">
      <c r="A626" s="80" t="s">
        <v>51</v>
      </c>
      <c r="B626" s="91">
        <v>3</v>
      </c>
      <c r="C626" s="224" t="s">
        <v>179</v>
      </c>
      <c r="D626" s="217" t="s">
        <v>1515</v>
      </c>
      <c r="E626" s="217" t="s">
        <v>1516</v>
      </c>
      <c r="F626" s="218" t="s">
        <v>1517</v>
      </c>
      <c r="G626" s="217" t="s">
        <v>862</v>
      </c>
      <c r="H626" s="217" t="s">
        <v>862</v>
      </c>
      <c r="I626" s="82" t="s">
        <v>2006</v>
      </c>
      <c r="J626" s="219">
        <v>6872.8</v>
      </c>
      <c r="K626" s="220">
        <f>K562+75+5*190</f>
        <v>7703</v>
      </c>
      <c r="L626" s="220">
        <v>50</v>
      </c>
      <c r="M626" s="220">
        <v>8622</v>
      </c>
      <c r="N626" s="77">
        <v>8413.34</v>
      </c>
      <c r="O626" s="86">
        <f t="shared" si="19"/>
        <v>1540.54</v>
      </c>
      <c r="P626" s="82" t="s">
        <v>2092</v>
      </c>
    </row>
    <row r="627" spans="1:16" ht="58" x14ac:dyDescent="0.35">
      <c r="A627" s="70" t="s">
        <v>51</v>
      </c>
      <c r="B627" s="90">
        <v>3</v>
      </c>
      <c r="C627" s="189" t="s">
        <v>52</v>
      </c>
      <c r="D627" s="221" t="s">
        <v>1515</v>
      </c>
      <c r="E627" s="221" t="s">
        <v>1518</v>
      </c>
      <c r="F627" s="222" t="s">
        <v>1519</v>
      </c>
      <c r="G627" s="221" t="s">
        <v>862</v>
      </c>
      <c r="H627" s="221" t="s">
        <v>862</v>
      </c>
      <c r="I627" s="72" t="s">
        <v>2007</v>
      </c>
      <c r="J627" s="219">
        <v>7873.8</v>
      </c>
      <c r="K627" s="223">
        <f>K563+75+5*300</f>
        <v>8843</v>
      </c>
      <c r="L627" s="223">
        <v>50</v>
      </c>
      <c r="M627" s="223">
        <v>9266</v>
      </c>
      <c r="N627" s="77">
        <v>9038.02</v>
      </c>
      <c r="O627" s="78">
        <f t="shared" si="19"/>
        <v>1164.2200000000003</v>
      </c>
      <c r="P627" s="72" t="s">
        <v>2092</v>
      </c>
    </row>
    <row r="628" spans="1:16" ht="58" x14ac:dyDescent="0.35">
      <c r="A628" s="80" t="s">
        <v>51</v>
      </c>
      <c r="B628" s="91">
        <v>3</v>
      </c>
      <c r="C628" s="224" t="s">
        <v>52</v>
      </c>
      <c r="D628" s="217" t="s">
        <v>1520</v>
      </c>
      <c r="E628" s="217" t="s">
        <v>1521</v>
      </c>
      <c r="F628" s="218" t="s">
        <v>1522</v>
      </c>
      <c r="G628" s="217" t="s">
        <v>862</v>
      </c>
      <c r="H628" s="217" t="s">
        <v>862</v>
      </c>
      <c r="I628" s="82" t="s">
        <v>2008</v>
      </c>
      <c r="J628" s="219">
        <v>7617.5000000000009</v>
      </c>
      <c r="K628" s="220">
        <f>K564+50+10*170</f>
        <v>8204</v>
      </c>
      <c r="L628" s="220">
        <v>100</v>
      </c>
      <c r="M628" s="220">
        <v>8772</v>
      </c>
      <c r="N628" s="77">
        <v>8608.84</v>
      </c>
      <c r="O628" s="86">
        <f t="shared" si="19"/>
        <v>991.33999999999924</v>
      </c>
      <c r="P628" s="82" t="s">
        <v>2092</v>
      </c>
    </row>
    <row r="629" spans="1:16" ht="58" x14ac:dyDescent="0.35">
      <c r="A629" s="70" t="s">
        <v>51</v>
      </c>
      <c r="B629" s="90">
        <v>3</v>
      </c>
      <c r="C629" s="189" t="s">
        <v>52</v>
      </c>
      <c r="D629" s="221" t="s">
        <v>1520</v>
      </c>
      <c r="E629" s="221" t="s">
        <v>1523</v>
      </c>
      <c r="F629" s="222" t="s">
        <v>1524</v>
      </c>
      <c r="G629" s="221" t="s">
        <v>862</v>
      </c>
      <c r="H629" s="221" t="s">
        <v>862</v>
      </c>
      <c r="I629" s="72" t="s">
        <v>2009</v>
      </c>
      <c r="J629" s="219">
        <v>9216.9000000000015</v>
      </c>
      <c r="K629" s="223">
        <f>K565+50+10*250</f>
        <v>9964</v>
      </c>
      <c r="L629" s="223">
        <v>100</v>
      </c>
      <c r="M629" s="223">
        <v>10294</v>
      </c>
      <c r="N629" s="77">
        <v>10085.18</v>
      </c>
      <c r="O629" s="78">
        <f t="shared" si="19"/>
        <v>868.27999999999884</v>
      </c>
      <c r="P629" s="72" t="s">
        <v>2092</v>
      </c>
    </row>
    <row r="630" spans="1:16" ht="58" x14ac:dyDescent="0.35">
      <c r="A630" s="80" t="s">
        <v>51</v>
      </c>
      <c r="B630" s="91">
        <v>3</v>
      </c>
      <c r="C630" s="224" t="s">
        <v>52</v>
      </c>
      <c r="D630" s="217" t="s">
        <v>1525</v>
      </c>
      <c r="E630" s="217" t="s">
        <v>1526</v>
      </c>
      <c r="F630" s="218" t="s">
        <v>1527</v>
      </c>
      <c r="G630" s="217" t="s">
        <v>862</v>
      </c>
      <c r="H630" s="217" t="s">
        <v>862</v>
      </c>
      <c r="I630" s="82" t="s">
        <v>2010</v>
      </c>
      <c r="J630" s="219">
        <v>8556.9000000000015</v>
      </c>
      <c r="K630" s="220">
        <f>K566+50+10*170</f>
        <v>9224</v>
      </c>
      <c r="L630" s="220">
        <v>100</v>
      </c>
      <c r="M630" s="220">
        <v>9670</v>
      </c>
      <c r="N630" s="77">
        <v>9479.9</v>
      </c>
      <c r="O630" s="86">
        <f t="shared" si="19"/>
        <v>922.99999999999818</v>
      </c>
      <c r="P630" s="82" t="s">
        <v>2092</v>
      </c>
    </row>
    <row r="631" spans="1:16" ht="58" x14ac:dyDescent="0.35">
      <c r="A631" s="70" t="s">
        <v>51</v>
      </c>
      <c r="B631" s="90">
        <v>3</v>
      </c>
      <c r="C631" s="189" t="s">
        <v>52</v>
      </c>
      <c r="D631" s="221" t="s">
        <v>1525</v>
      </c>
      <c r="E631" s="221" t="s">
        <v>1528</v>
      </c>
      <c r="F631" s="222" t="s">
        <v>1529</v>
      </c>
      <c r="G631" s="221" t="s">
        <v>862</v>
      </c>
      <c r="H631" s="221" t="s">
        <v>862</v>
      </c>
      <c r="I631" s="72" t="s">
        <v>2011</v>
      </c>
      <c r="J631" s="219">
        <v>10118.900000000001</v>
      </c>
      <c r="K631" s="223">
        <f>K567+50+10*250</f>
        <v>10984</v>
      </c>
      <c r="L631" s="223">
        <v>100</v>
      </c>
      <c r="M631" s="223">
        <v>11260</v>
      </c>
      <c r="N631" s="77">
        <v>11022.199999999999</v>
      </c>
      <c r="O631" s="78">
        <f t="shared" si="19"/>
        <v>903.29999999999745</v>
      </c>
      <c r="P631" s="72" t="s">
        <v>2092</v>
      </c>
    </row>
    <row r="632" spans="1:16" ht="58" x14ac:dyDescent="0.35">
      <c r="A632" s="80" t="s">
        <v>51</v>
      </c>
      <c r="B632" s="91">
        <v>3</v>
      </c>
      <c r="C632" s="224" t="s">
        <v>52</v>
      </c>
      <c r="D632" s="217" t="s">
        <v>1530</v>
      </c>
      <c r="E632" s="217" t="s">
        <v>1531</v>
      </c>
      <c r="F632" s="218" t="s">
        <v>1532</v>
      </c>
      <c r="G632" s="217" t="s">
        <v>862</v>
      </c>
      <c r="H632" s="217" t="s">
        <v>862</v>
      </c>
      <c r="I632" s="82" t="s">
        <v>2012</v>
      </c>
      <c r="J632" s="219">
        <v>9937.4000000000015</v>
      </c>
      <c r="K632" s="220">
        <f>K568+75+10*190</f>
        <v>10559</v>
      </c>
      <c r="L632" s="220">
        <v>100</v>
      </c>
      <c r="M632" s="220">
        <v>12411</v>
      </c>
      <c r="N632" s="77">
        <v>12138.67</v>
      </c>
      <c r="O632" s="86">
        <f t="shared" si="19"/>
        <v>2201.2699999999986</v>
      </c>
      <c r="P632" s="82" t="s">
        <v>2092</v>
      </c>
    </row>
    <row r="633" spans="1:16" ht="58" x14ac:dyDescent="0.35">
      <c r="A633" s="70" t="s">
        <v>51</v>
      </c>
      <c r="B633" s="90">
        <v>3</v>
      </c>
      <c r="C633" s="189" t="s">
        <v>52</v>
      </c>
      <c r="D633" s="221" t="s">
        <v>1530</v>
      </c>
      <c r="E633" s="221" t="s">
        <v>1533</v>
      </c>
      <c r="F633" s="222" t="s">
        <v>1534</v>
      </c>
      <c r="G633" s="221" t="s">
        <v>862</v>
      </c>
      <c r="H633" s="221" t="s">
        <v>862</v>
      </c>
      <c r="I633" s="72" t="s">
        <v>2013</v>
      </c>
      <c r="J633" s="219">
        <v>11917.400000000001</v>
      </c>
      <c r="K633" s="223">
        <f>K569+75+10*300</f>
        <v>13089</v>
      </c>
      <c r="L633" s="223">
        <v>100</v>
      </c>
      <c r="M633" s="223">
        <v>13885</v>
      </c>
      <c r="N633" s="77">
        <v>13568.449999999999</v>
      </c>
      <c r="O633" s="78">
        <f t="shared" si="19"/>
        <v>1651.0499999999975</v>
      </c>
      <c r="P633" s="72" t="s">
        <v>2092</v>
      </c>
    </row>
    <row r="634" spans="1:16" ht="58" x14ac:dyDescent="0.35">
      <c r="A634" s="80" t="s">
        <v>51</v>
      </c>
      <c r="B634" s="91">
        <v>3</v>
      </c>
      <c r="C634" s="224" t="s">
        <v>52</v>
      </c>
      <c r="D634" s="217" t="s">
        <v>1535</v>
      </c>
      <c r="E634" s="217" t="s">
        <v>1536</v>
      </c>
      <c r="F634" s="218" t="s">
        <v>1537</v>
      </c>
      <c r="G634" s="217" t="s">
        <v>862</v>
      </c>
      <c r="H634" s="217" t="s">
        <v>862</v>
      </c>
      <c r="I634" s="82" t="s">
        <v>2014</v>
      </c>
      <c r="J634" s="219">
        <v>12335.400000000001</v>
      </c>
      <c r="K634" s="220">
        <f>K570+75+10*190</f>
        <v>13939</v>
      </c>
      <c r="L634" s="220">
        <v>100</v>
      </c>
      <c r="M634" s="220">
        <v>15373</v>
      </c>
      <c r="N634" s="77">
        <v>15011.81</v>
      </c>
      <c r="O634" s="86">
        <f t="shared" si="19"/>
        <v>2676.409999999998</v>
      </c>
      <c r="P634" s="82" t="s">
        <v>2092</v>
      </c>
    </row>
    <row r="635" spans="1:16" ht="58" x14ac:dyDescent="0.35">
      <c r="A635" s="70" t="s">
        <v>51</v>
      </c>
      <c r="B635" s="90">
        <v>3</v>
      </c>
      <c r="C635" s="189" t="s">
        <v>52</v>
      </c>
      <c r="D635" s="221" t="s">
        <v>1535</v>
      </c>
      <c r="E635" s="221" t="s">
        <v>1538</v>
      </c>
      <c r="F635" s="222" t="s">
        <v>1539</v>
      </c>
      <c r="G635" s="221" t="s">
        <v>862</v>
      </c>
      <c r="H635" s="221" t="s">
        <v>862</v>
      </c>
      <c r="I635" s="72" t="s">
        <v>2015</v>
      </c>
      <c r="J635" s="219">
        <v>14337.400000000001</v>
      </c>
      <c r="K635" s="223">
        <f>K571+75+10*300</f>
        <v>16219</v>
      </c>
      <c r="L635" s="223">
        <v>100</v>
      </c>
      <c r="M635" s="223">
        <v>16661</v>
      </c>
      <c r="N635" s="77">
        <v>16261.17</v>
      </c>
      <c r="O635" s="78">
        <f t="shared" si="19"/>
        <v>1923.7699999999986</v>
      </c>
      <c r="P635" s="72" t="s">
        <v>2092</v>
      </c>
    </row>
    <row r="636" spans="1:16" ht="58" x14ac:dyDescent="0.35">
      <c r="A636" s="80" t="s">
        <v>51</v>
      </c>
      <c r="B636" s="91">
        <v>3</v>
      </c>
      <c r="C636" s="224" t="s">
        <v>52</v>
      </c>
      <c r="D636" s="217" t="s">
        <v>1540</v>
      </c>
      <c r="E636" s="217" t="s">
        <v>1541</v>
      </c>
      <c r="F636" s="218" t="s">
        <v>1542</v>
      </c>
      <c r="G636" s="217" t="s">
        <v>862</v>
      </c>
      <c r="H636" s="217" t="s">
        <v>862</v>
      </c>
      <c r="I636" s="82" t="s">
        <v>2016</v>
      </c>
      <c r="J636" s="219">
        <v>8361.1</v>
      </c>
      <c r="K636" s="220">
        <f>K572+50+10*170</f>
        <v>8995</v>
      </c>
      <c r="L636" s="220">
        <v>150</v>
      </c>
      <c r="M636" s="220">
        <v>9795</v>
      </c>
      <c r="N636" s="77">
        <v>9651.15</v>
      </c>
      <c r="O636" s="86">
        <f t="shared" si="19"/>
        <v>1290.0499999999993</v>
      </c>
      <c r="P636" s="82" t="s">
        <v>2092</v>
      </c>
    </row>
    <row r="637" spans="1:16" ht="58" x14ac:dyDescent="0.35">
      <c r="A637" s="70" t="s">
        <v>51</v>
      </c>
      <c r="B637" s="90">
        <v>3</v>
      </c>
      <c r="C637" s="189" t="s">
        <v>52</v>
      </c>
      <c r="D637" s="221" t="s">
        <v>1540</v>
      </c>
      <c r="E637" s="221" t="s">
        <v>1543</v>
      </c>
      <c r="F637" s="222" t="s">
        <v>1544</v>
      </c>
      <c r="G637" s="221" t="s">
        <v>862</v>
      </c>
      <c r="H637" s="221" t="s">
        <v>862</v>
      </c>
      <c r="I637" s="72" t="s">
        <v>2017</v>
      </c>
      <c r="J637" s="219">
        <v>9960.5</v>
      </c>
      <c r="K637" s="223">
        <f>K573+50+10*250</f>
        <v>10755</v>
      </c>
      <c r="L637" s="223">
        <v>150</v>
      </c>
      <c r="M637" s="223">
        <v>11317</v>
      </c>
      <c r="N637" s="77">
        <v>11127.49</v>
      </c>
      <c r="O637" s="78">
        <f t="shared" si="19"/>
        <v>1166.9899999999998</v>
      </c>
      <c r="P637" s="72" t="s">
        <v>2092</v>
      </c>
    </row>
    <row r="638" spans="1:16" ht="58" x14ac:dyDescent="0.35">
      <c r="A638" s="80" t="s">
        <v>51</v>
      </c>
      <c r="B638" s="91">
        <v>3</v>
      </c>
      <c r="C638" s="224" t="s">
        <v>52</v>
      </c>
      <c r="D638" s="217" t="s">
        <v>1545</v>
      </c>
      <c r="E638" s="217" t="s">
        <v>1546</v>
      </c>
      <c r="F638" s="218" t="s">
        <v>1547</v>
      </c>
      <c r="G638" s="217" t="s">
        <v>862</v>
      </c>
      <c r="H638" s="217" t="s">
        <v>862</v>
      </c>
      <c r="I638" s="82" t="s">
        <v>2018</v>
      </c>
      <c r="J638" s="219">
        <v>9300.5</v>
      </c>
      <c r="K638" s="220">
        <f>K574+50+10*170</f>
        <v>10015</v>
      </c>
      <c r="L638" s="220">
        <v>150</v>
      </c>
      <c r="M638" s="220">
        <v>10693</v>
      </c>
      <c r="N638" s="77">
        <v>10522.21</v>
      </c>
      <c r="O638" s="86">
        <f t="shared" si="19"/>
        <v>1221.7099999999991</v>
      </c>
      <c r="P638" s="82" t="s">
        <v>2092</v>
      </c>
    </row>
    <row r="639" spans="1:16" ht="58" x14ac:dyDescent="0.35">
      <c r="A639" s="70" t="s">
        <v>51</v>
      </c>
      <c r="B639" s="90">
        <v>3</v>
      </c>
      <c r="C639" s="189" t="s">
        <v>52</v>
      </c>
      <c r="D639" s="221" t="s">
        <v>1545</v>
      </c>
      <c r="E639" s="221" t="s">
        <v>1548</v>
      </c>
      <c r="F639" s="222" t="s">
        <v>1549</v>
      </c>
      <c r="G639" s="221" t="s">
        <v>862</v>
      </c>
      <c r="H639" s="221" t="s">
        <v>862</v>
      </c>
      <c r="I639" s="72" t="s">
        <v>2019</v>
      </c>
      <c r="J639" s="219">
        <v>10862.5</v>
      </c>
      <c r="K639" s="223">
        <f>K575+50+10*250</f>
        <v>11775</v>
      </c>
      <c r="L639" s="223">
        <v>150</v>
      </c>
      <c r="M639" s="223">
        <v>12283</v>
      </c>
      <c r="N639" s="77">
        <v>12064.51</v>
      </c>
      <c r="O639" s="78">
        <f t="shared" si="19"/>
        <v>1202.0100000000002</v>
      </c>
      <c r="P639" s="72" t="s">
        <v>2092</v>
      </c>
    </row>
    <row r="640" spans="1:16" ht="58" x14ac:dyDescent="0.35">
      <c r="A640" s="80" t="s">
        <v>51</v>
      </c>
      <c r="B640" s="91">
        <v>3</v>
      </c>
      <c r="C640" s="224" t="s">
        <v>52</v>
      </c>
      <c r="D640" s="217" t="s">
        <v>1550</v>
      </c>
      <c r="E640" s="217" t="s">
        <v>1551</v>
      </c>
      <c r="F640" s="218" t="s">
        <v>1552</v>
      </c>
      <c r="G640" s="217" t="s">
        <v>862</v>
      </c>
      <c r="H640" s="217" t="s">
        <v>862</v>
      </c>
      <c r="I640" s="82" t="s">
        <v>2020</v>
      </c>
      <c r="J640" s="219">
        <v>10681</v>
      </c>
      <c r="K640" s="220">
        <f>K576+75+10*190</f>
        <v>11350</v>
      </c>
      <c r="L640" s="220">
        <v>150</v>
      </c>
      <c r="M640" s="220">
        <v>13434</v>
      </c>
      <c r="N640" s="77">
        <v>13180.98</v>
      </c>
      <c r="O640" s="86">
        <f t="shared" si="19"/>
        <v>2499.9799999999996</v>
      </c>
      <c r="P640" s="82" t="s">
        <v>2092</v>
      </c>
    </row>
    <row r="641" spans="1:16" ht="58" x14ac:dyDescent="0.35">
      <c r="A641" s="70" t="s">
        <v>51</v>
      </c>
      <c r="B641" s="90">
        <v>3</v>
      </c>
      <c r="C641" s="189" t="s">
        <v>52</v>
      </c>
      <c r="D641" s="221" t="s">
        <v>1550</v>
      </c>
      <c r="E641" s="221" t="s">
        <v>1553</v>
      </c>
      <c r="F641" s="222" t="s">
        <v>1554</v>
      </c>
      <c r="G641" s="221" t="s">
        <v>862</v>
      </c>
      <c r="H641" s="221" t="s">
        <v>862</v>
      </c>
      <c r="I641" s="72" t="s">
        <v>2021</v>
      </c>
      <c r="J641" s="219">
        <v>12661.000000000002</v>
      </c>
      <c r="K641" s="223">
        <f>K577+75+10*300</f>
        <v>13880</v>
      </c>
      <c r="L641" s="223">
        <v>150</v>
      </c>
      <c r="M641" s="223">
        <v>14908</v>
      </c>
      <c r="N641" s="77">
        <v>14610.76</v>
      </c>
      <c r="O641" s="78">
        <f t="shared" si="19"/>
        <v>1949.7599999999984</v>
      </c>
      <c r="P641" s="72" t="s">
        <v>2092</v>
      </c>
    </row>
    <row r="642" spans="1:16" ht="58" x14ac:dyDescent="0.35">
      <c r="A642" s="80" t="s">
        <v>51</v>
      </c>
      <c r="B642" s="91">
        <v>3</v>
      </c>
      <c r="C642" s="224" t="s">
        <v>52</v>
      </c>
      <c r="D642" s="217" t="s">
        <v>1555</v>
      </c>
      <c r="E642" s="217" t="s">
        <v>1556</v>
      </c>
      <c r="F642" s="218" t="s">
        <v>1557</v>
      </c>
      <c r="G642" s="217" t="s">
        <v>862</v>
      </c>
      <c r="H642" s="217" t="s">
        <v>862</v>
      </c>
      <c r="I642" s="82" t="s">
        <v>2022</v>
      </c>
      <c r="J642" s="219">
        <v>13079.000000000002</v>
      </c>
      <c r="K642" s="220">
        <f>K578+75+10*190</f>
        <v>14730</v>
      </c>
      <c r="L642" s="220">
        <v>150</v>
      </c>
      <c r="M642" s="220">
        <v>16396</v>
      </c>
      <c r="N642" s="77">
        <v>16054.119999999999</v>
      </c>
      <c r="O642" s="86">
        <f t="shared" si="19"/>
        <v>2975.1199999999972</v>
      </c>
      <c r="P642" s="82" t="s">
        <v>2092</v>
      </c>
    </row>
    <row r="643" spans="1:16" ht="58" x14ac:dyDescent="0.35">
      <c r="A643" s="70" t="s">
        <v>51</v>
      </c>
      <c r="B643" s="90">
        <v>3</v>
      </c>
      <c r="C643" s="189" t="s">
        <v>52</v>
      </c>
      <c r="D643" s="221" t="s">
        <v>1555</v>
      </c>
      <c r="E643" s="221" t="s">
        <v>1558</v>
      </c>
      <c r="F643" s="222" t="s">
        <v>1559</v>
      </c>
      <c r="G643" s="221" t="s">
        <v>862</v>
      </c>
      <c r="H643" s="221" t="s">
        <v>862</v>
      </c>
      <c r="I643" s="72" t="s">
        <v>2023</v>
      </c>
      <c r="J643" s="219">
        <v>15081.000000000002</v>
      </c>
      <c r="K643" s="223">
        <f>K579+75+10*300</f>
        <v>17010</v>
      </c>
      <c r="L643" s="223">
        <v>150</v>
      </c>
      <c r="M643" s="223">
        <v>17684</v>
      </c>
      <c r="N643" s="77">
        <v>17303.48</v>
      </c>
      <c r="O643" s="78">
        <f t="shared" si="19"/>
        <v>2222.4799999999977</v>
      </c>
      <c r="P643" s="72" t="s">
        <v>2092</v>
      </c>
    </row>
    <row r="644" spans="1:16" ht="72.5" x14ac:dyDescent="0.35">
      <c r="A644" s="80" t="s">
        <v>51</v>
      </c>
      <c r="B644" s="91">
        <v>3</v>
      </c>
      <c r="C644" s="224" t="s">
        <v>52</v>
      </c>
      <c r="D644" s="217" t="s">
        <v>1560</v>
      </c>
      <c r="E644" s="217" t="s">
        <v>1561</v>
      </c>
      <c r="F644" s="218" t="s">
        <v>1562</v>
      </c>
      <c r="G644" s="217" t="s">
        <v>862</v>
      </c>
      <c r="H644" s="217" t="s">
        <v>862</v>
      </c>
      <c r="I644" s="82" t="s">
        <v>2024</v>
      </c>
      <c r="J644" s="219">
        <v>4178.9000000000005</v>
      </c>
      <c r="K644" s="220">
        <f>K580+50+5*170</f>
        <v>4451</v>
      </c>
      <c r="L644" s="220">
        <v>100</v>
      </c>
      <c r="M644" s="220">
        <v>4869</v>
      </c>
      <c r="N644" s="77">
        <v>4822.93</v>
      </c>
      <c r="O644" s="86">
        <f t="shared" si="19"/>
        <v>644.02999999999975</v>
      </c>
      <c r="P644" s="82" t="s">
        <v>2092</v>
      </c>
    </row>
    <row r="645" spans="1:16" ht="72.5" x14ac:dyDescent="0.35">
      <c r="A645" s="70" t="s">
        <v>51</v>
      </c>
      <c r="B645" s="90">
        <v>3</v>
      </c>
      <c r="C645" s="189" t="s">
        <v>52</v>
      </c>
      <c r="D645" s="221" t="s">
        <v>1560</v>
      </c>
      <c r="E645" s="221" t="s">
        <v>1563</v>
      </c>
      <c r="F645" s="222" t="s">
        <v>1564</v>
      </c>
      <c r="G645" s="221" t="s">
        <v>862</v>
      </c>
      <c r="H645" s="221" t="s">
        <v>862</v>
      </c>
      <c r="I645" s="72" t="s">
        <v>2025</v>
      </c>
      <c r="J645" s="219">
        <v>4978.6000000000004</v>
      </c>
      <c r="K645" s="223">
        <f>K581+50+5*250</f>
        <v>5331</v>
      </c>
      <c r="L645" s="223">
        <v>100</v>
      </c>
      <c r="M645" s="223">
        <v>5630</v>
      </c>
      <c r="N645" s="77">
        <v>5561.0999999999995</v>
      </c>
      <c r="O645" s="78">
        <f t="shared" si="19"/>
        <v>582.49999999999909</v>
      </c>
      <c r="P645" s="72" t="s">
        <v>2092</v>
      </c>
    </row>
    <row r="646" spans="1:16" ht="72.5" x14ac:dyDescent="0.35">
      <c r="A646" s="80" t="s">
        <v>51</v>
      </c>
      <c r="B646" s="91">
        <v>3</v>
      </c>
      <c r="C646" s="224" t="s">
        <v>52</v>
      </c>
      <c r="D646" s="217" t="s">
        <v>1565</v>
      </c>
      <c r="E646" s="217" t="s">
        <v>1566</v>
      </c>
      <c r="F646" s="218" t="s">
        <v>1567</v>
      </c>
      <c r="G646" s="217" t="s">
        <v>862</v>
      </c>
      <c r="H646" s="217" t="s">
        <v>862</v>
      </c>
      <c r="I646" s="82" t="s">
        <v>2026</v>
      </c>
      <c r="J646" s="219">
        <v>4648.6000000000004</v>
      </c>
      <c r="K646" s="220">
        <f>K582+50+5*170</f>
        <v>4961</v>
      </c>
      <c r="L646" s="220">
        <v>100</v>
      </c>
      <c r="M646" s="220">
        <v>5318</v>
      </c>
      <c r="N646" s="77">
        <v>5258.46</v>
      </c>
      <c r="O646" s="86">
        <f t="shared" si="19"/>
        <v>609.85999999999967</v>
      </c>
      <c r="P646" s="82" t="s">
        <v>2092</v>
      </c>
    </row>
    <row r="647" spans="1:16" ht="72.5" x14ac:dyDescent="0.35">
      <c r="A647" s="70" t="s">
        <v>51</v>
      </c>
      <c r="B647" s="90">
        <v>3</v>
      </c>
      <c r="C647" s="189" t="s">
        <v>52</v>
      </c>
      <c r="D647" s="221" t="s">
        <v>1565</v>
      </c>
      <c r="E647" s="221" t="s">
        <v>1568</v>
      </c>
      <c r="F647" s="222" t="s">
        <v>1569</v>
      </c>
      <c r="G647" s="221" t="s">
        <v>862</v>
      </c>
      <c r="H647" s="221" t="s">
        <v>862</v>
      </c>
      <c r="I647" s="72" t="s">
        <v>2027</v>
      </c>
      <c r="J647" s="219">
        <v>5429.6</v>
      </c>
      <c r="K647" s="223">
        <f>K583+50+5*250</f>
        <v>5841</v>
      </c>
      <c r="L647" s="223">
        <v>100</v>
      </c>
      <c r="M647" s="223">
        <v>6113</v>
      </c>
      <c r="N647" s="77">
        <v>6029.61</v>
      </c>
      <c r="O647" s="78">
        <f t="shared" si="19"/>
        <v>600.00999999999931</v>
      </c>
      <c r="P647" s="72" t="s">
        <v>2092</v>
      </c>
    </row>
    <row r="648" spans="1:16" ht="72.5" x14ac:dyDescent="0.35">
      <c r="A648" s="80" t="s">
        <v>51</v>
      </c>
      <c r="B648" s="91">
        <v>3</v>
      </c>
      <c r="C648" s="224" t="s">
        <v>52</v>
      </c>
      <c r="D648" s="217" t="s">
        <v>1570</v>
      </c>
      <c r="E648" s="217" t="s">
        <v>1571</v>
      </c>
      <c r="F648" s="218" t="s">
        <v>1572</v>
      </c>
      <c r="G648" s="217" t="s">
        <v>862</v>
      </c>
      <c r="H648" s="217" t="s">
        <v>862</v>
      </c>
      <c r="I648" s="82" t="s">
        <v>2028</v>
      </c>
      <c r="J648" s="219">
        <v>5352.6</v>
      </c>
      <c r="K648" s="220">
        <f>K584+75+5*190</f>
        <v>5641</v>
      </c>
      <c r="L648" s="220">
        <v>100</v>
      </c>
      <c r="M648" s="220">
        <v>6701</v>
      </c>
      <c r="N648" s="77">
        <v>6599.97</v>
      </c>
      <c r="O648" s="86">
        <f t="shared" si="19"/>
        <v>1247.3699999999999</v>
      </c>
      <c r="P648" s="82" t="s">
        <v>2092</v>
      </c>
    </row>
    <row r="649" spans="1:16" ht="72.5" x14ac:dyDescent="0.35">
      <c r="A649" s="70" t="s">
        <v>51</v>
      </c>
      <c r="B649" s="90">
        <v>3</v>
      </c>
      <c r="C649" s="189" t="s">
        <v>52</v>
      </c>
      <c r="D649" s="221" t="s">
        <v>1570</v>
      </c>
      <c r="E649" s="221" t="s">
        <v>1573</v>
      </c>
      <c r="F649" s="222" t="s">
        <v>1574</v>
      </c>
      <c r="G649" s="221" t="s">
        <v>862</v>
      </c>
      <c r="H649" s="221" t="s">
        <v>862</v>
      </c>
      <c r="I649" s="72" t="s">
        <v>2029</v>
      </c>
      <c r="J649" s="219">
        <v>6342.6</v>
      </c>
      <c r="K649" s="223">
        <f>K585+75+5*300</f>
        <v>6906</v>
      </c>
      <c r="L649" s="223">
        <v>100</v>
      </c>
      <c r="M649" s="223">
        <v>7438</v>
      </c>
      <c r="N649" s="77">
        <v>7314.86</v>
      </c>
      <c r="O649" s="78">
        <f t="shared" si="19"/>
        <v>972.25999999999931</v>
      </c>
      <c r="P649" s="72" t="s">
        <v>2092</v>
      </c>
    </row>
    <row r="650" spans="1:16" ht="72.5" x14ac:dyDescent="0.35">
      <c r="A650" s="80" t="s">
        <v>51</v>
      </c>
      <c r="B650" s="91">
        <v>3</v>
      </c>
      <c r="C650" s="224" t="s">
        <v>52</v>
      </c>
      <c r="D650" s="217" t="s">
        <v>1575</v>
      </c>
      <c r="E650" s="217" t="s">
        <v>1576</v>
      </c>
      <c r="F650" s="218" t="s">
        <v>1577</v>
      </c>
      <c r="G650" s="217" t="s">
        <v>862</v>
      </c>
      <c r="H650" s="217" t="s">
        <v>862</v>
      </c>
      <c r="I650" s="82" t="s">
        <v>2030</v>
      </c>
      <c r="J650" s="219">
        <v>6551.6</v>
      </c>
      <c r="K650" s="220">
        <f>K586+75+5*190</f>
        <v>7331</v>
      </c>
      <c r="L650" s="220">
        <v>100</v>
      </c>
      <c r="M650" s="220">
        <v>8182</v>
      </c>
      <c r="N650" s="77">
        <v>8036.54</v>
      </c>
      <c r="O650" s="86">
        <f t="shared" si="19"/>
        <v>1484.9399999999996</v>
      </c>
      <c r="P650" s="82" t="s">
        <v>2092</v>
      </c>
    </row>
    <row r="651" spans="1:16" ht="72.5" x14ac:dyDescent="0.35">
      <c r="A651" s="70" t="s">
        <v>51</v>
      </c>
      <c r="B651" s="90">
        <v>3</v>
      </c>
      <c r="C651" s="189" t="s">
        <v>52</v>
      </c>
      <c r="D651" s="221" t="s">
        <v>1575</v>
      </c>
      <c r="E651" s="221" t="s">
        <v>1578</v>
      </c>
      <c r="F651" s="222" t="s">
        <v>1579</v>
      </c>
      <c r="G651" s="221" t="s">
        <v>862</v>
      </c>
      <c r="H651" s="221" t="s">
        <v>862</v>
      </c>
      <c r="I651" s="72" t="s">
        <v>2031</v>
      </c>
      <c r="J651" s="219">
        <v>7552.6</v>
      </c>
      <c r="K651" s="223">
        <f>K587+75+5*300</f>
        <v>8471</v>
      </c>
      <c r="L651" s="223">
        <v>100</v>
      </c>
      <c r="M651" s="223">
        <v>8826</v>
      </c>
      <c r="N651" s="77">
        <v>8661.2199999999993</v>
      </c>
      <c r="O651" s="78">
        <f t="shared" si="19"/>
        <v>1108.619999999999</v>
      </c>
      <c r="P651" s="72" t="s">
        <v>2092</v>
      </c>
    </row>
    <row r="652" spans="1:16" ht="72.5" x14ac:dyDescent="0.35">
      <c r="A652" s="80" t="s">
        <v>51</v>
      </c>
      <c r="B652" s="91">
        <v>3</v>
      </c>
      <c r="C652" s="224" t="s">
        <v>52</v>
      </c>
      <c r="D652" s="217" t="s">
        <v>1580</v>
      </c>
      <c r="E652" s="217" t="s">
        <v>1581</v>
      </c>
      <c r="F652" s="218" t="s">
        <v>1582</v>
      </c>
      <c r="G652" s="217" t="s">
        <v>862</v>
      </c>
      <c r="H652" s="217" t="s">
        <v>862</v>
      </c>
      <c r="I652" s="82" t="s">
        <v>2032</v>
      </c>
      <c r="J652" s="219">
        <v>5273.4000000000005</v>
      </c>
      <c r="K652" s="220">
        <f>K588+50+5*170</f>
        <v>5601</v>
      </c>
      <c r="L652" s="220">
        <v>150</v>
      </c>
      <c r="M652" s="220">
        <v>6462</v>
      </c>
      <c r="N652" s="77">
        <v>6418.1399999999994</v>
      </c>
      <c r="O652" s="86">
        <f t="shared" ref="O652:O706" si="20">N652-J652</f>
        <v>1144.7399999999989</v>
      </c>
      <c r="P652" s="82" t="s">
        <v>2092</v>
      </c>
    </row>
    <row r="653" spans="1:16" ht="72.5" x14ac:dyDescent="0.35">
      <c r="A653" s="70" t="s">
        <v>51</v>
      </c>
      <c r="B653" s="90">
        <v>3</v>
      </c>
      <c r="C653" s="189" t="s">
        <v>52</v>
      </c>
      <c r="D653" s="221" t="s">
        <v>1580</v>
      </c>
      <c r="E653" s="221" t="s">
        <v>1583</v>
      </c>
      <c r="F653" s="222" t="s">
        <v>1584</v>
      </c>
      <c r="G653" s="221" t="s">
        <v>862</v>
      </c>
      <c r="H653" s="221" t="s">
        <v>862</v>
      </c>
      <c r="I653" s="72" t="s">
        <v>2033</v>
      </c>
      <c r="J653" s="219">
        <v>6073.1</v>
      </c>
      <c r="K653" s="223">
        <f>K589+50+5*250</f>
        <v>6481</v>
      </c>
      <c r="L653" s="223">
        <v>150</v>
      </c>
      <c r="M653" s="223">
        <v>7223</v>
      </c>
      <c r="N653" s="77">
        <v>7156.3099999999995</v>
      </c>
      <c r="O653" s="78">
        <f t="shared" si="20"/>
        <v>1083.2099999999991</v>
      </c>
      <c r="P653" s="72" t="s">
        <v>2092</v>
      </c>
    </row>
    <row r="654" spans="1:16" ht="72.5" x14ac:dyDescent="0.35">
      <c r="A654" s="80" t="s">
        <v>51</v>
      </c>
      <c r="B654" s="91">
        <v>3</v>
      </c>
      <c r="C654" s="224" t="s">
        <v>52</v>
      </c>
      <c r="D654" s="217" t="s">
        <v>1585</v>
      </c>
      <c r="E654" s="217" t="s">
        <v>1586</v>
      </c>
      <c r="F654" s="218" t="s">
        <v>1587</v>
      </c>
      <c r="G654" s="217" t="s">
        <v>862</v>
      </c>
      <c r="H654" s="217" t="s">
        <v>862</v>
      </c>
      <c r="I654" s="82" t="s">
        <v>2034</v>
      </c>
      <c r="J654" s="219">
        <v>5743.1</v>
      </c>
      <c r="K654" s="220">
        <f>K590+50+5*170</f>
        <v>6111</v>
      </c>
      <c r="L654" s="220">
        <v>150</v>
      </c>
      <c r="M654" s="220">
        <v>6911</v>
      </c>
      <c r="N654" s="77">
        <v>6853.67</v>
      </c>
      <c r="O654" s="86">
        <f t="shared" si="20"/>
        <v>1110.5699999999997</v>
      </c>
      <c r="P654" s="82" t="s">
        <v>2092</v>
      </c>
    </row>
    <row r="655" spans="1:16" ht="72.5" x14ac:dyDescent="0.35">
      <c r="A655" s="70" t="s">
        <v>51</v>
      </c>
      <c r="B655" s="90">
        <v>3</v>
      </c>
      <c r="C655" s="189" t="s">
        <v>52</v>
      </c>
      <c r="D655" s="221" t="s">
        <v>1585</v>
      </c>
      <c r="E655" s="221" t="s">
        <v>1588</v>
      </c>
      <c r="F655" s="222" t="s">
        <v>1589</v>
      </c>
      <c r="G655" s="221" t="s">
        <v>862</v>
      </c>
      <c r="H655" s="221" t="s">
        <v>862</v>
      </c>
      <c r="I655" s="72" t="s">
        <v>2035</v>
      </c>
      <c r="J655" s="219">
        <v>6524.1</v>
      </c>
      <c r="K655" s="223">
        <f>K591+50+5*250</f>
        <v>6991</v>
      </c>
      <c r="L655" s="223">
        <v>150</v>
      </c>
      <c r="M655" s="223">
        <v>7706</v>
      </c>
      <c r="N655" s="77">
        <v>7624.82</v>
      </c>
      <c r="O655" s="78">
        <f t="shared" si="20"/>
        <v>1100.7199999999993</v>
      </c>
      <c r="P655" s="72" t="s">
        <v>2092</v>
      </c>
    </row>
    <row r="656" spans="1:16" ht="72.5" x14ac:dyDescent="0.35">
      <c r="A656" s="80" t="s">
        <v>51</v>
      </c>
      <c r="B656" s="91">
        <v>3</v>
      </c>
      <c r="C656" s="224" t="s">
        <v>52</v>
      </c>
      <c r="D656" s="217" t="s">
        <v>1590</v>
      </c>
      <c r="E656" s="217" t="s">
        <v>1591</v>
      </c>
      <c r="F656" s="218" t="s">
        <v>1592</v>
      </c>
      <c r="G656" s="217" t="s">
        <v>862</v>
      </c>
      <c r="H656" s="217" t="s">
        <v>862</v>
      </c>
      <c r="I656" s="82" t="s">
        <v>2036</v>
      </c>
      <c r="J656" s="219">
        <v>6447.1</v>
      </c>
      <c r="K656" s="220">
        <f>K592+75+5*190</f>
        <v>6791</v>
      </c>
      <c r="L656" s="220">
        <v>150</v>
      </c>
      <c r="M656" s="220">
        <v>8294</v>
      </c>
      <c r="N656" s="77">
        <v>8195.18</v>
      </c>
      <c r="O656" s="86">
        <f t="shared" si="20"/>
        <v>1748.08</v>
      </c>
      <c r="P656" s="82" t="s">
        <v>2092</v>
      </c>
    </row>
    <row r="657" spans="1:16" ht="72.5" x14ac:dyDescent="0.35">
      <c r="A657" s="70" t="s">
        <v>51</v>
      </c>
      <c r="B657" s="90">
        <v>3</v>
      </c>
      <c r="C657" s="189" t="s">
        <v>52</v>
      </c>
      <c r="D657" s="221" t="s">
        <v>1590</v>
      </c>
      <c r="E657" s="221" t="s">
        <v>1593</v>
      </c>
      <c r="F657" s="222" t="s">
        <v>1594</v>
      </c>
      <c r="G657" s="221" t="s">
        <v>862</v>
      </c>
      <c r="H657" s="221" t="s">
        <v>862</v>
      </c>
      <c r="I657" s="72" t="s">
        <v>2037</v>
      </c>
      <c r="J657" s="219">
        <v>7437.1</v>
      </c>
      <c r="K657" s="223">
        <f>K593+75+5*300</f>
        <v>8056</v>
      </c>
      <c r="L657" s="223">
        <v>150</v>
      </c>
      <c r="M657" s="223">
        <v>9031</v>
      </c>
      <c r="N657" s="77">
        <v>8910.07</v>
      </c>
      <c r="O657" s="78">
        <f t="shared" si="20"/>
        <v>1472.9699999999993</v>
      </c>
      <c r="P657" s="72" t="s">
        <v>2092</v>
      </c>
    </row>
    <row r="658" spans="1:16" ht="72.5" x14ac:dyDescent="0.35">
      <c r="A658" s="80" t="s">
        <v>51</v>
      </c>
      <c r="B658" s="91">
        <v>3</v>
      </c>
      <c r="C658" s="224" t="s">
        <v>52</v>
      </c>
      <c r="D658" s="217" t="s">
        <v>1595</v>
      </c>
      <c r="E658" s="217" t="s">
        <v>1596</v>
      </c>
      <c r="F658" s="218" t="s">
        <v>1597</v>
      </c>
      <c r="G658" s="217" t="s">
        <v>862</v>
      </c>
      <c r="H658" s="217" t="s">
        <v>862</v>
      </c>
      <c r="I658" s="82" t="s">
        <v>2038</v>
      </c>
      <c r="J658" s="219">
        <v>7646.1</v>
      </c>
      <c r="K658" s="220">
        <f>K594+75+5*190</f>
        <v>8481</v>
      </c>
      <c r="L658" s="220">
        <v>150</v>
      </c>
      <c r="M658" s="220">
        <v>9775</v>
      </c>
      <c r="N658" s="77">
        <v>9631.75</v>
      </c>
      <c r="O658" s="86">
        <f t="shared" si="20"/>
        <v>1985.6499999999996</v>
      </c>
      <c r="P658" s="82" t="s">
        <v>2092</v>
      </c>
    </row>
    <row r="659" spans="1:16" ht="72.5" x14ac:dyDescent="0.35">
      <c r="A659" s="70" t="s">
        <v>51</v>
      </c>
      <c r="B659" s="90">
        <v>3</v>
      </c>
      <c r="C659" s="189" t="s">
        <v>52</v>
      </c>
      <c r="D659" s="221" t="s">
        <v>1595</v>
      </c>
      <c r="E659" s="221" t="s">
        <v>1598</v>
      </c>
      <c r="F659" s="222" t="s">
        <v>1599</v>
      </c>
      <c r="G659" s="221" t="s">
        <v>862</v>
      </c>
      <c r="H659" s="221" t="s">
        <v>862</v>
      </c>
      <c r="I659" s="72" t="s">
        <v>2039</v>
      </c>
      <c r="J659" s="219">
        <v>8647.1</v>
      </c>
      <c r="K659" s="223">
        <f>K595+75+5*300</f>
        <v>9621</v>
      </c>
      <c r="L659" s="223">
        <v>150</v>
      </c>
      <c r="M659" s="223">
        <v>10419</v>
      </c>
      <c r="N659" s="77">
        <v>10256.43</v>
      </c>
      <c r="O659" s="78">
        <f t="shared" si="20"/>
        <v>1609.33</v>
      </c>
      <c r="P659" s="72" t="s">
        <v>2092</v>
      </c>
    </row>
    <row r="660" spans="1:16" ht="72.5" x14ac:dyDescent="0.35">
      <c r="A660" s="80" t="s">
        <v>51</v>
      </c>
      <c r="B660" s="91">
        <v>3</v>
      </c>
      <c r="C660" s="224" t="s">
        <v>52</v>
      </c>
      <c r="D660" s="217" t="s">
        <v>1600</v>
      </c>
      <c r="E660" s="217" t="s">
        <v>1601</v>
      </c>
      <c r="F660" s="218" t="s">
        <v>1602</v>
      </c>
      <c r="G660" s="217" t="s">
        <v>862</v>
      </c>
      <c r="H660" s="217" t="s">
        <v>862</v>
      </c>
      <c r="I660" s="82" t="s">
        <v>2040</v>
      </c>
      <c r="J660" s="219">
        <v>8440.3000000000011</v>
      </c>
      <c r="K660" s="220">
        <f>K596+50+10*170</f>
        <v>9012</v>
      </c>
      <c r="L660" s="220">
        <v>175</v>
      </c>
      <c r="M660" s="220">
        <v>9903</v>
      </c>
      <c r="N660" s="77">
        <v>9780.91</v>
      </c>
      <c r="O660" s="86">
        <f t="shared" si="20"/>
        <v>1340.6099999999988</v>
      </c>
      <c r="P660" s="82" t="s">
        <v>2092</v>
      </c>
    </row>
    <row r="661" spans="1:16" ht="72.5" x14ac:dyDescent="0.35">
      <c r="A661" s="70" t="s">
        <v>51</v>
      </c>
      <c r="B661" s="90">
        <v>3</v>
      </c>
      <c r="C661" s="189" t="s">
        <v>52</v>
      </c>
      <c r="D661" s="221" t="s">
        <v>1600</v>
      </c>
      <c r="E661" s="221" t="s">
        <v>1603</v>
      </c>
      <c r="F661" s="222" t="s">
        <v>1604</v>
      </c>
      <c r="G661" s="221" t="s">
        <v>862</v>
      </c>
      <c r="H661" s="221" t="s">
        <v>862</v>
      </c>
      <c r="I661" s="72" t="s">
        <v>2041</v>
      </c>
      <c r="J661" s="219">
        <v>10039.700000000001</v>
      </c>
      <c r="K661" s="223">
        <f>K597+50+10*250</f>
        <v>10772</v>
      </c>
      <c r="L661" s="223">
        <v>175</v>
      </c>
      <c r="M661" s="223">
        <v>11425</v>
      </c>
      <c r="N661" s="77">
        <v>11257.25</v>
      </c>
      <c r="O661" s="78">
        <f t="shared" si="20"/>
        <v>1217.5499999999993</v>
      </c>
      <c r="P661" s="72" t="s">
        <v>2092</v>
      </c>
    </row>
    <row r="662" spans="1:16" ht="72.5" x14ac:dyDescent="0.35">
      <c r="A662" s="80" t="s">
        <v>51</v>
      </c>
      <c r="B662" s="91">
        <v>3</v>
      </c>
      <c r="C662" s="224" t="s">
        <v>52</v>
      </c>
      <c r="D662" s="217" t="s">
        <v>1605</v>
      </c>
      <c r="E662" s="217" t="s">
        <v>1526</v>
      </c>
      <c r="F662" s="218" t="s">
        <v>1606</v>
      </c>
      <c r="G662" s="217" t="s">
        <v>862</v>
      </c>
      <c r="H662" s="217" t="s">
        <v>862</v>
      </c>
      <c r="I662" s="82" t="s">
        <v>2042</v>
      </c>
      <c r="J662" s="219">
        <v>9379.7000000000007</v>
      </c>
      <c r="K662" s="220">
        <f>K598+50+10*170</f>
        <v>10032</v>
      </c>
      <c r="L662" s="220">
        <v>175</v>
      </c>
      <c r="M662" s="220">
        <v>10801</v>
      </c>
      <c r="N662" s="77">
        <v>10651.97</v>
      </c>
      <c r="O662" s="86">
        <f t="shared" si="20"/>
        <v>1272.2699999999986</v>
      </c>
      <c r="P662" s="82" t="s">
        <v>2092</v>
      </c>
    </row>
    <row r="663" spans="1:16" ht="72.5" x14ac:dyDescent="0.35">
      <c r="A663" s="70" t="s">
        <v>51</v>
      </c>
      <c r="B663" s="90">
        <v>3</v>
      </c>
      <c r="C663" s="189" t="s">
        <v>52</v>
      </c>
      <c r="D663" s="221" t="s">
        <v>1605</v>
      </c>
      <c r="E663" s="221" t="s">
        <v>1528</v>
      </c>
      <c r="F663" s="222" t="s">
        <v>1607</v>
      </c>
      <c r="G663" s="221" t="s">
        <v>862</v>
      </c>
      <c r="H663" s="221" t="s">
        <v>862</v>
      </c>
      <c r="I663" s="72" t="s">
        <v>2043</v>
      </c>
      <c r="J663" s="219">
        <v>10941.7</v>
      </c>
      <c r="K663" s="223">
        <f>K599+50+10*250</f>
        <v>11792</v>
      </c>
      <c r="L663" s="223">
        <v>175</v>
      </c>
      <c r="M663" s="223">
        <v>12391</v>
      </c>
      <c r="N663" s="77">
        <v>12194.27</v>
      </c>
      <c r="O663" s="78">
        <f t="shared" si="20"/>
        <v>1252.5699999999997</v>
      </c>
      <c r="P663" s="72" t="s">
        <v>2092</v>
      </c>
    </row>
    <row r="664" spans="1:16" ht="72.5" x14ac:dyDescent="0.35">
      <c r="A664" s="80" t="s">
        <v>51</v>
      </c>
      <c r="B664" s="91">
        <v>3</v>
      </c>
      <c r="C664" s="224" t="s">
        <v>52</v>
      </c>
      <c r="D664" s="217" t="s">
        <v>1608</v>
      </c>
      <c r="E664" s="217" t="s">
        <v>1531</v>
      </c>
      <c r="F664" s="218" t="s">
        <v>1609</v>
      </c>
      <c r="G664" s="217" t="s">
        <v>862</v>
      </c>
      <c r="H664" s="217" t="s">
        <v>862</v>
      </c>
      <c r="I664" s="82" t="s">
        <v>2044</v>
      </c>
      <c r="J664" s="219">
        <v>10760.2</v>
      </c>
      <c r="K664" s="220">
        <f>K600+75+10*190</f>
        <v>11367</v>
      </c>
      <c r="L664" s="220">
        <v>175</v>
      </c>
      <c r="M664" s="220">
        <v>13542</v>
      </c>
      <c r="N664" s="77">
        <v>13310.74</v>
      </c>
      <c r="O664" s="86">
        <f t="shared" si="20"/>
        <v>2550.5399999999991</v>
      </c>
      <c r="P664" s="82" t="s">
        <v>2092</v>
      </c>
    </row>
    <row r="665" spans="1:16" ht="72.5" x14ac:dyDescent="0.35">
      <c r="A665" s="70" t="s">
        <v>51</v>
      </c>
      <c r="B665" s="90">
        <v>3</v>
      </c>
      <c r="C665" s="189" t="s">
        <v>52</v>
      </c>
      <c r="D665" s="221" t="s">
        <v>1608</v>
      </c>
      <c r="E665" s="221" t="s">
        <v>1533</v>
      </c>
      <c r="F665" s="222" t="s">
        <v>1610</v>
      </c>
      <c r="G665" s="221" t="s">
        <v>862</v>
      </c>
      <c r="H665" s="221" t="s">
        <v>862</v>
      </c>
      <c r="I665" s="72" t="s">
        <v>2045</v>
      </c>
      <c r="J665" s="219">
        <v>12740.2</v>
      </c>
      <c r="K665" s="223">
        <f>K601+75+10*300</f>
        <v>13897</v>
      </c>
      <c r="L665" s="223">
        <v>175</v>
      </c>
      <c r="M665" s="223">
        <v>15016</v>
      </c>
      <c r="N665" s="77">
        <v>14740.52</v>
      </c>
      <c r="O665" s="78">
        <f t="shared" si="20"/>
        <v>2000.3199999999997</v>
      </c>
      <c r="P665" s="72" t="s">
        <v>2092</v>
      </c>
    </row>
    <row r="666" spans="1:16" ht="72.5" x14ac:dyDescent="0.35">
      <c r="A666" s="80" t="s">
        <v>51</v>
      </c>
      <c r="B666" s="91">
        <v>3</v>
      </c>
      <c r="C666" s="224" t="s">
        <v>52</v>
      </c>
      <c r="D666" s="217" t="s">
        <v>1611</v>
      </c>
      <c r="E666" s="217" t="s">
        <v>1612</v>
      </c>
      <c r="F666" s="218" t="s">
        <v>1613</v>
      </c>
      <c r="G666" s="217" t="s">
        <v>862</v>
      </c>
      <c r="H666" s="217" t="s">
        <v>862</v>
      </c>
      <c r="I666" s="82" t="s">
        <v>2046</v>
      </c>
      <c r="J666" s="219">
        <v>13158.2</v>
      </c>
      <c r="K666" s="220">
        <f>K602+75+10*190</f>
        <v>14747</v>
      </c>
      <c r="L666" s="220">
        <v>175</v>
      </c>
      <c r="M666" s="220">
        <v>16504</v>
      </c>
      <c r="N666" s="77">
        <v>16183.88</v>
      </c>
      <c r="O666" s="86">
        <f t="shared" si="20"/>
        <v>3025.6799999999985</v>
      </c>
      <c r="P666" s="82" t="s">
        <v>2092</v>
      </c>
    </row>
    <row r="667" spans="1:16" ht="72.5" x14ac:dyDescent="0.35">
      <c r="A667" s="70" t="s">
        <v>51</v>
      </c>
      <c r="B667" s="90">
        <v>3</v>
      </c>
      <c r="C667" s="189" t="s">
        <v>52</v>
      </c>
      <c r="D667" s="221" t="s">
        <v>1611</v>
      </c>
      <c r="E667" s="221" t="s">
        <v>1614</v>
      </c>
      <c r="F667" s="222" t="s">
        <v>1615</v>
      </c>
      <c r="G667" s="221" t="s">
        <v>862</v>
      </c>
      <c r="H667" s="221" t="s">
        <v>862</v>
      </c>
      <c r="I667" s="72" t="s">
        <v>2047</v>
      </c>
      <c r="J667" s="219">
        <v>15160.2</v>
      </c>
      <c r="K667" s="223">
        <f>K603+75+10*300</f>
        <v>17027</v>
      </c>
      <c r="L667" s="223">
        <v>175</v>
      </c>
      <c r="M667" s="223">
        <v>17792</v>
      </c>
      <c r="N667" s="77">
        <v>17433.239999999998</v>
      </c>
      <c r="O667" s="78">
        <f t="shared" si="20"/>
        <v>2273.0399999999972</v>
      </c>
      <c r="P667" s="72" t="s">
        <v>2092</v>
      </c>
    </row>
    <row r="668" spans="1:16" ht="72.5" x14ac:dyDescent="0.35">
      <c r="A668" s="80" t="s">
        <v>51</v>
      </c>
      <c r="B668" s="91">
        <v>3</v>
      </c>
      <c r="C668" s="224" t="s">
        <v>52</v>
      </c>
      <c r="D668" s="217" t="s">
        <v>1616</v>
      </c>
      <c r="E668" s="217" t="s">
        <v>1601</v>
      </c>
      <c r="F668" s="218" t="s">
        <v>1617</v>
      </c>
      <c r="G668" s="217" t="s">
        <v>862</v>
      </c>
      <c r="H668" s="217" t="s">
        <v>862</v>
      </c>
      <c r="I668" s="82" t="s">
        <v>2048</v>
      </c>
      <c r="J668" s="219">
        <v>9475.4000000000015</v>
      </c>
      <c r="K668" s="220">
        <f>K604+50+10*170</f>
        <v>10116</v>
      </c>
      <c r="L668" s="220">
        <v>175</v>
      </c>
      <c r="M668" s="220">
        <v>12977</v>
      </c>
      <c r="N668" s="77">
        <v>12762.69</v>
      </c>
      <c r="O668" s="86">
        <f t="shared" si="20"/>
        <v>3287.2899999999991</v>
      </c>
      <c r="P668" s="82" t="s">
        <v>2092</v>
      </c>
    </row>
    <row r="669" spans="1:16" ht="72.5" x14ac:dyDescent="0.35">
      <c r="A669" s="70" t="s">
        <v>51</v>
      </c>
      <c r="B669" s="90">
        <v>3</v>
      </c>
      <c r="C669" s="189" t="s">
        <v>52</v>
      </c>
      <c r="D669" s="221" t="s">
        <v>1616</v>
      </c>
      <c r="E669" s="221" t="s">
        <v>1618</v>
      </c>
      <c r="F669" s="222" t="s">
        <v>1619</v>
      </c>
      <c r="G669" s="221" t="s">
        <v>862</v>
      </c>
      <c r="H669" s="221" t="s">
        <v>862</v>
      </c>
      <c r="I669" s="72" t="s">
        <v>2049</v>
      </c>
      <c r="J669" s="219">
        <v>11074.800000000001</v>
      </c>
      <c r="K669" s="223">
        <f>K605+50+10*250</f>
        <v>11876</v>
      </c>
      <c r="L669" s="223">
        <v>175</v>
      </c>
      <c r="M669" s="223">
        <v>12353</v>
      </c>
      <c r="N669" s="77">
        <v>12157.41</v>
      </c>
      <c r="O669" s="78">
        <f t="shared" si="20"/>
        <v>1082.6099999999988</v>
      </c>
      <c r="P669" s="72" t="s">
        <v>2092</v>
      </c>
    </row>
    <row r="670" spans="1:16" ht="72.5" x14ac:dyDescent="0.35">
      <c r="A670" s="80" t="s">
        <v>51</v>
      </c>
      <c r="B670" s="91">
        <v>3</v>
      </c>
      <c r="C670" s="224" t="s">
        <v>52</v>
      </c>
      <c r="D670" s="217" t="s">
        <v>1620</v>
      </c>
      <c r="E670" s="217" t="s">
        <v>1621</v>
      </c>
      <c r="F670" s="218" t="s">
        <v>1622</v>
      </c>
      <c r="G670" s="217" t="s">
        <v>862</v>
      </c>
      <c r="H670" s="217" t="s">
        <v>862</v>
      </c>
      <c r="I670" s="82" t="s">
        <v>2050</v>
      </c>
      <c r="J670" s="219">
        <v>10414.800000000001</v>
      </c>
      <c r="K670" s="220">
        <f>K606+50+10*170</f>
        <v>11136</v>
      </c>
      <c r="L670" s="220">
        <v>175</v>
      </c>
      <c r="M670" s="220">
        <v>13943</v>
      </c>
      <c r="N670" s="77">
        <v>13699.71</v>
      </c>
      <c r="O670" s="86">
        <f t="shared" si="20"/>
        <v>3284.909999999998</v>
      </c>
      <c r="P670" s="82" t="s">
        <v>2092</v>
      </c>
    </row>
    <row r="671" spans="1:16" ht="72.5" x14ac:dyDescent="0.35">
      <c r="A671" s="70" t="s">
        <v>51</v>
      </c>
      <c r="B671" s="90">
        <v>3</v>
      </c>
      <c r="C671" s="189" t="s">
        <v>52</v>
      </c>
      <c r="D671" s="221" t="s">
        <v>1620</v>
      </c>
      <c r="E671" s="221" t="s">
        <v>1623</v>
      </c>
      <c r="F671" s="222" t="s">
        <v>1624</v>
      </c>
      <c r="G671" s="221" t="s">
        <v>862</v>
      </c>
      <c r="H671" s="221" t="s">
        <v>862</v>
      </c>
      <c r="I671" s="72" t="s">
        <v>2051</v>
      </c>
      <c r="J671" s="219">
        <v>11976.800000000001</v>
      </c>
      <c r="K671" s="223">
        <f>K607+50+10*250</f>
        <v>12896</v>
      </c>
      <c r="L671" s="223">
        <v>175</v>
      </c>
      <c r="M671" s="223">
        <v>15094</v>
      </c>
      <c r="N671" s="77">
        <v>14816.18</v>
      </c>
      <c r="O671" s="78">
        <f t="shared" si="20"/>
        <v>2839.3799999999992</v>
      </c>
      <c r="P671" s="72" t="s">
        <v>2092</v>
      </c>
    </row>
    <row r="672" spans="1:16" ht="72.5" x14ac:dyDescent="0.35">
      <c r="A672" s="80" t="s">
        <v>51</v>
      </c>
      <c r="B672" s="91">
        <v>3</v>
      </c>
      <c r="C672" s="224" t="s">
        <v>52</v>
      </c>
      <c r="D672" s="217" t="s">
        <v>1625</v>
      </c>
      <c r="E672" s="217" t="s">
        <v>1626</v>
      </c>
      <c r="F672" s="218" t="s">
        <v>1627</v>
      </c>
      <c r="G672" s="217" t="s">
        <v>862</v>
      </c>
      <c r="H672" s="217" t="s">
        <v>862</v>
      </c>
      <c r="I672" s="82" t="s">
        <v>2052</v>
      </c>
      <c r="J672" s="219">
        <v>11795.300000000001</v>
      </c>
      <c r="K672" s="220">
        <f>K608+75+10*190</f>
        <v>12471</v>
      </c>
      <c r="L672" s="220">
        <v>175</v>
      </c>
      <c r="M672" s="220">
        <v>15049</v>
      </c>
      <c r="N672" s="77">
        <v>14772.529999999999</v>
      </c>
      <c r="O672" s="86">
        <f t="shared" si="20"/>
        <v>2977.2299999999977</v>
      </c>
      <c r="P672" s="82" t="s">
        <v>2092</v>
      </c>
    </row>
    <row r="673" spans="1:16" ht="72.5" x14ac:dyDescent="0.35">
      <c r="A673" s="70" t="s">
        <v>51</v>
      </c>
      <c r="B673" s="90">
        <v>3</v>
      </c>
      <c r="C673" s="189" t="s">
        <v>52</v>
      </c>
      <c r="D673" s="221" t="s">
        <v>1625</v>
      </c>
      <c r="E673" s="221" t="s">
        <v>1628</v>
      </c>
      <c r="F673" s="222" t="s">
        <v>1629</v>
      </c>
      <c r="G673" s="221" t="s">
        <v>862</v>
      </c>
      <c r="H673" s="221" t="s">
        <v>862</v>
      </c>
      <c r="I673" s="72" t="s">
        <v>2053</v>
      </c>
      <c r="J673" s="219">
        <v>13775.300000000001</v>
      </c>
      <c r="K673" s="223">
        <f>K609+75+10*300</f>
        <v>15001</v>
      </c>
      <c r="L673" s="223">
        <v>175</v>
      </c>
      <c r="M673" s="223">
        <v>16568</v>
      </c>
      <c r="N673" s="77">
        <v>16245.96</v>
      </c>
      <c r="O673" s="78">
        <f t="shared" si="20"/>
        <v>2470.659999999998</v>
      </c>
      <c r="P673" s="72" t="s">
        <v>2092</v>
      </c>
    </row>
    <row r="674" spans="1:16" ht="72.5" x14ac:dyDescent="0.35">
      <c r="A674" s="80" t="s">
        <v>51</v>
      </c>
      <c r="B674" s="91">
        <v>3</v>
      </c>
      <c r="C674" s="224" t="s">
        <v>52</v>
      </c>
      <c r="D674" s="217" t="s">
        <v>1630</v>
      </c>
      <c r="E674" s="217" t="s">
        <v>1631</v>
      </c>
      <c r="F674" s="218" t="s">
        <v>1632</v>
      </c>
      <c r="G674" s="217" t="s">
        <v>862</v>
      </c>
      <c r="H674" s="217" t="s">
        <v>862</v>
      </c>
      <c r="I674" s="82" t="s">
        <v>2054</v>
      </c>
      <c r="J674" s="219">
        <v>14193.300000000001</v>
      </c>
      <c r="K674" s="220">
        <f>K610+75+10*190</f>
        <v>15851</v>
      </c>
      <c r="L674" s="220">
        <v>175</v>
      </c>
      <c r="M674" s="220">
        <v>18056</v>
      </c>
      <c r="N674" s="77">
        <v>17689.32</v>
      </c>
      <c r="O674" s="86">
        <f t="shared" si="20"/>
        <v>3496.0199999999986</v>
      </c>
      <c r="P674" s="82" t="s">
        <v>2092</v>
      </c>
    </row>
    <row r="675" spans="1:16" ht="72.5" x14ac:dyDescent="0.35">
      <c r="A675" s="70" t="s">
        <v>51</v>
      </c>
      <c r="B675" s="90">
        <v>3</v>
      </c>
      <c r="C675" s="189" t="s">
        <v>52</v>
      </c>
      <c r="D675" s="221" t="s">
        <v>1630</v>
      </c>
      <c r="E675" s="221" t="s">
        <v>1633</v>
      </c>
      <c r="F675" s="222" t="s">
        <v>1634</v>
      </c>
      <c r="G675" s="221" t="s">
        <v>862</v>
      </c>
      <c r="H675" s="221" t="s">
        <v>862</v>
      </c>
      <c r="I675" s="72" t="s">
        <v>2055</v>
      </c>
      <c r="J675" s="219">
        <v>16195.300000000001</v>
      </c>
      <c r="K675" s="223">
        <f>K611+75+10*300</f>
        <v>18131</v>
      </c>
      <c r="L675" s="223">
        <v>175</v>
      </c>
      <c r="M675" s="223">
        <v>19344</v>
      </c>
      <c r="N675" s="77">
        <v>18938.68</v>
      </c>
      <c r="O675" s="78">
        <f t="shared" si="20"/>
        <v>2743.3799999999992</v>
      </c>
      <c r="P675" s="72" t="s">
        <v>2092</v>
      </c>
    </row>
    <row r="676" spans="1:16" ht="58" x14ac:dyDescent="0.35">
      <c r="A676" s="80" t="s">
        <v>51</v>
      </c>
      <c r="B676" s="91">
        <v>3</v>
      </c>
      <c r="C676" s="224" t="s">
        <v>52</v>
      </c>
      <c r="D676" s="217" t="s">
        <v>1635</v>
      </c>
      <c r="E676" s="217" t="s">
        <v>1636</v>
      </c>
      <c r="F676" s="218" t="s">
        <v>1637</v>
      </c>
      <c r="G676" s="217" t="s">
        <v>1638</v>
      </c>
      <c r="H676" s="217" t="s">
        <v>1638</v>
      </c>
      <c r="I676" s="82" t="s">
        <v>2056</v>
      </c>
      <c r="J676" s="219">
        <v>470.8</v>
      </c>
      <c r="K676" s="220">
        <f t="shared" ref="K676:K681" si="21">1.25*J676</f>
        <v>588.5</v>
      </c>
      <c r="L676" s="220">
        <v>20</v>
      </c>
      <c r="M676" s="220">
        <v>703</v>
      </c>
      <c r="N676" s="77">
        <v>701.91</v>
      </c>
      <c r="O676" s="86">
        <f t="shared" si="20"/>
        <v>231.10999999999996</v>
      </c>
      <c r="P676" s="82" t="s">
        <v>2092</v>
      </c>
    </row>
    <row r="677" spans="1:16" ht="58" x14ac:dyDescent="0.35">
      <c r="A677" s="70" t="s">
        <v>51</v>
      </c>
      <c r="B677" s="90">
        <v>3</v>
      </c>
      <c r="C677" s="189" t="s">
        <v>52</v>
      </c>
      <c r="D677" s="221" t="s">
        <v>1635</v>
      </c>
      <c r="E677" s="221" t="s">
        <v>1639</v>
      </c>
      <c r="F677" s="222" t="s">
        <v>1640</v>
      </c>
      <c r="G677" s="221" t="s">
        <v>1638</v>
      </c>
      <c r="H677" s="221" t="s">
        <v>1638</v>
      </c>
      <c r="I677" s="72" t="s">
        <v>2057</v>
      </c>
      <c r="J677" s="219">
        <v>734.80000000000007</v>
      </c>
      <c r="K677" s="223">
        <f t="shared" si="21"/>
        <v>918.50000000000011</v>
      </c>
      <c r="L677" s="223">
        <v>20</v>
      </c>
      <c r="M677" s="223">
        <v>1153</v>
      </c>
      <c r="N677" s="77">
        <v>1138.4100000000001</v>
      </c>
      <c r="O677" s="78">
        <f t="shared" si="20"/>
        <v>403.61</v>
      </c>
      <c r="P677" s="72" t="s">
        <v>2092</v>
      </c>
    </row>
    <row r="678" spans="1:16" ht="58" x14ac:dyDescent="0.35">
      <c r="A678" s="80" t="s">
        <v>51</v>
      </c>
      <c r="B678" s="91">
        <v>3</v>
      </c>
      <c r="C678" s="224" t="s">
        <v>52</v>
      </c>
      <c r="D678" s="217" t="s">
        <v>1641</v>
      </c>
      <c r="E678" s="217" t="s">
        <v>1642</v>
      </c>
      <c r="F678" s="218" t="s">
        <v>1643</v>
      </c>
      <c r="G678" s="217" t="s">
        <v>1638</v>
      </c>
      <c r="H678" s="217" t="s">
        <v>1638</v>
      </c>
      <c r="I678" s="82" t="s">
        <v>2058</v>
      </c>
      <c r="J678" s="219">
        <v>1095.6000000000001</v>
      </c>
      <c r="K678" s="220">
        <f t="shared" si="21"/>
        <v>1369.5000000000002</v>
      </c>
      <c r="L678" s="220">
        <v>20</v>
      </c>
      <c r="M678" s="220">
        <v>1243</v>
      </c>
      <c r="N678" s="77">
        <v>1225.71</v>
      </c>
      <c r="O678" s="86">
        <f t="shared" si="20"/>
        <v>130.1099999999999</v>
      </c>
      <c r="P678" s="82" t="s">
        <v>2092</v>
      </c>
    </row>
    <row r="679" spans="1:16" ht="58" x14ac:dyDescent="0.35">
      <c r="A679" s="70" t="s">
        <v>51</v>
      </c>
      <c r="B679" s="90">
        <v>3</v>
      </c>
      <c r="C679" s="189" t="s">
        <v>52</v>
      </c>
      <c r="D679" s="221" t="s">
        <v>1641</v>
      </c>
      <c r="E679" s="221" t="s">
        <v>1644</v>
      </c>
      <c r="F679" s="222" t="s">
        <v>1645</v>
      </c>
      <c r="G679" s="221" t="s">
        <v>1638</v>
      </c>
      <c r="H679" s="221" t="s">
        <v>1638</v>
      </c>
      <c r="I679" s="72" t="s">
        <v>2059</v>
      </c>
      <c r="J679" s="219">
        <v>2195.6000000000004</v>
      </c>
      <c r="K679" s="223">
        <f t="shared" si="21"/>
        <v>2744.5000000000005</v>
      </c>
      <c r="L679" s="223">
        <v>20</v>
      </c>
      <c r="M679" s="223">
        <v>2443</v>
      </c>
      <c r="N679" s="77">
        <v>2389.71</v>
      </c>
      <c r="O679" s="78">
        <f t="shared" si="20"/>
        <v>194.10999999999967</v>
      </c>
      <c r="P679" s="72" t="s">
        <v>2092</v>
      </c>
    </row>
    <row r="680" spans="1:16" ht="58" x14ac:dyDescent="0.35">
      <c r="A680" s="80" t="s">
        <v>51</v>
      </c>
      <c r="B680" s="91">
        <v>3</v>
      </c>
      <c r="C680" s="224" t="s">
        <v>52</v>
      </c>
      <c r="D680" s="217" t="s">
        <v>1646</v>
      </c>
      <c r="E680" s="217" t="s">
        <v>1647</v>
      </c>
      <c r="F680" s="218" t="s">
        <v>1648</v>
      </c>
      <c r="G680" s="217" t="s">
        <v>1638</v>
      </c>
      <c r="H680" s="217" t="s">
        <v>1638</v>
      </c>
      <c r="I680" s="82" t="s">
        <v>2060</v>
      </c>
      <c r="J680" s="219">
        <v>772.2</v>
      </c>
      <c r="K680" s="220">
        <f t="shared" si="21"/>
        <v>965.25</v>
      </c>
      <c r="L680" s="220">
        <v>20</v>
      </c>
      <c r="M680" s="220">
        <v>924</v>
      </c>
      <c r="N680" s="77">
        <v>916.28</v>
      </c>
      <c r="O680" s="86">
        <f t="shared" si="20"/>
        <v>144.07999999999993</v>
      </c>
      <c r="P680" s="82" t="s">
        <v>2092</v>
      </c>
    </row>
    <row r="681" spans="1:16" ht="58" x14ac:dyDescent="0.35">
      <c r="A681" s="70" t="s">
        <v>51</v>
      </c>
      <c r="B681" s="90">
        <v>3</v>
      </c>
      <c r="C681" s="189" t="s">
        <v>52</v>
      </c>
      <c r="D681" s="221" t="s">
        <v>1646</v>
      </c>
      <c r="E681" s="221" t="s">
        <v>1647</v>
      </c>
      <c r="F681" s="222" t="s">
        <v>1649</v>
      </c>
      <c r="G681" s="221" t="s">
        <v>1638</v>
      </c>
      <c r="H681" s="221" t="s">
        <v>1638</v>
      </c>
      <c r="I681" s="72" t="s">
        <v>2061</v>
      </c>
      <c r="J681" s="219">
        <v>1388.2</v>
      </c>
      <c r="K681" s="223">
        <f t="shared" si="21"/>
        <v>1735.25</v>
      </c>
      <c r="L681" s="223">
        <v>20</v>
      </c>
      <c r="M681" s="223">
        <v>1674</v>
      </c>
      <c r="N681" s="77">
        <v>1643.78</v>
      </c>
      <c r="O681" s="78">
        <f t="shared" si="20"/>
        <v>255.57999999999993</v>
      </c>
      <c r="P681" s="72" t="s">
        <v>2092</v>
      </c>
    </row>
    <row r="682" spans="1:16" ht="32.15" customHeight="1" x14ac:dyDescent="0.35">
      <c r="A682" s="80" t="s">
        <v>51</v>
      </c>
      <c r="B682" s="91">
        <v>3</v>
      </c>
      <c r="C682" s="224" t="s">
        <v>52</v>
      </c>
      <c r="D682" s="225" t="s">
        <v>1650</v>
      </c>
      <c r="E682" s="224" t="s">
        <v>1651</v>
      </c>
      <c r="F682" s="224" t="s">
        <v>72</v>
      </c>
      <c r="G682" s="224" t="s">
        <v>51</v>
      </c>
      <c r="H682" s="224" t="s">
        <v>72</v>
      </c>
      <c r="I682" s="82" t="s">
        <v>2062</v>
      </c>
      <c r="J682" s="226">
        <v>860</v>
      </c>
      <c r="K682" s="227"/>
      <c r="L682" s="227">
        <v>0</v>
      </c>
      <c r="M682" s="227"/>
      <c r="N682" s="77">
        <v>0</v>
      </c>
      <c r="O682" s="86">
        <f t="shared" si="20"/>
        <v>-860</v>
      </c>
      <c r="P682" s="82" t="s">
        <v>2092</v>
      </c>
    </row>
    <row r="683" spans="1:16" ht="32.15" customHeight="1" x14ac:dyDescent="0.35">
      <c r="A683" s="70" t="s">
        <v>51</v>
      </c>
      <c r="B683" s="90">
        <v>3</v>
      </c>
      <c r="C683" s="189" t="s">
        <v>52</v>
      </c>
      <c r="D683" s="163" t="s">
        <v>1652</v>
      </c>
      <c r="E683" s="189" t="s">
        <v>1653</v>
      </c>
      <c r="F683" s="189" t="s">
        <v>72</v>
      </c>
      <c r="G683" s="189" t="s">
        <v>51</v>
      </c>
      <c r="H683" s="189" t="s">
        <v>72</v>
      </c>
      <c r="I683" s="72" t="s">
        <v>2063</v>
      </c>
      <c r="J683" s="226">
        <v>650</v>
      </c>
      <c r="K683" s="228"/>
      <c r="L683" s="228">
        <v>0</v>
      </c>
      <c r="M683" s="228"/>
      <c r="N683" s="77">
        <v>0</v>
      </c>
      <c r="O683" s="78">
        <f t="shared" si="20"/>
        <v>-650</v>
      </c>
      <c r="P683" s="72" t="s">
        <v>2092</v>
      </c>
    </row>
    <row r="684" spans="1:16" ht="32.15" customHeight="1" x14ac:dyDescent="0.35">
      <c r="A684" s="80" t="s">
        <v>51</v>
      </c>
      <c r="B684" s="91">
        <v>3</v>
      </c>
      <c r="C684" s="224" t="s">
        <v>52</v>
      </c>
      <c r="D684" s="225" t="s">
        <v>1654</v>
      </c>
      <c r="E684" s="224" t="s">
        <v>1655</v>
      </c>
      <c r="F684" s="224" t="s">
        <v>72</v>
      </c>
      <c r="G684" s="224" t="s">
        <v>51</v>
      </c>
      <c r="H684" s="224" t="s">
        <v>72</v>
      </c>
      <c r="I684" s="82" t="s">
        <v>2064</v>
      </c>
      <c r="J684" s="226">
        <v>200</v>
      </c>
      <c r="K684" s="227"/>
      <c r="L684" s="227">
        <v>0</v>
      </c>
      <c r="M684" s="227"/>
      <c r="N684" s="77">
        <v>0</v>
      </c>
      <c r="O684" s="86">
        <f t="shared" si="20"/>
        <v>-200</v>
      </c>
      <c r="P684" s="82" t="s">
        <v>2092</v>
      </c>
    </row>
    <row r="685" spans="1:16" ht="32.15" customHeight="1" x14ac:dyDescent="0.35">
      <c r="A685" s="70" t="s">
        <v>51</v>
      </c>
      <c r="B685" s="90">
        <v>3</v>
      </c>
      <c r="C685" s="189" t="s">
        <v>114</v>
      </c>
      <c r="D685" s="163" t="s">
        <v>1656</v>
      </c>
      <c r="E685" s="189" t="s">
        <v>1657</v>
      </c>
      <c r="F685" s="189"/>
      <c r="G685" s="189" t="s">
        <v>51</v>
      </c>
      <c r="H685" s="189"/>
      <c r="I685" s="72" t="s">
        <v>2065</v>
      </c>
      <c r="J685" s="226">
        <v>325</v>
      </c>
      <c r="K685" s="228"/>
      <c r="L685" s="228">
        <v>0</v>
      </c>
      <c r="M685" s="228"/>
      <c r="N685" s="77">
        <v>0</v>
      </c>
      <c r="O685" s="78">
        <f t="shared" si="20"/>
        <v>-325</v>
      </c>
      <c r="P685" s="72" t="s">
        <v>2092</v>
      </c>
    </row>
    <row r="686" spans="1:16" ht="32.15" customHeight="1" x14ac:dyDescent="0.35">
      <c r="A686" s="80" t="s">
        <v>51</v>
      </c>
      <c r="B686" s="91">
        <v>3</v>
      </c>
      <c r="C686" s="224" t="s">
        <v>114</v>
      </c>
      <c r="D686" s="217" t="s">
        <v>1714</v>
      </c>
      <c r="E686" s="217" t="s">
        <v>1692</v>
      </c>
      <c r="F686" s="229" t="s">
        <v>1673</v>
      </c>
      <c r="G686" s="217" t="s">
        <v>1734</v>
      </c>
      <c r="H686" s="217" t="s">
        <v>1734</v>
      </c>
      <c r="I686" s="82" t="s">
        <v>2066</v>
      </c>
      <c r="J686" s="219">
        <v>32528</v>
      </c>
      <c r="K686" s="220">
        <v>39410</v>
      </c>
      <c r="L686" s="220">
        <v>375</v>
      </c>
      <c r="M686" s="220">
        <v>43202</v>
      </c>
      <c r="N686" s="77">
        <v>42280.94</v>
      </c>
      <c r="O686" s="86">
        <f t="shared" si="20"/>
        <v>9752.9400000000023</v>
      </c>
      <c r="P686" s="82" t="s">
        <v>2092</v>
      </c>
    </row>
    <row r="687" spans="1:16" ht="32.15" customHeight="1" x14ac:dyDescent="0.35">
      <c r="A687" s="70" t="s">
        <v>51</v>
      </c>
      <c r="B687" s="90">
        <v>3</v>
      </c>
      <c r="C687" s="189" t="s">
        <v>114</v>
      </c>
      <c r="D687" s="221" t="s">
        <v>1715</v>
      </c>
      <c r="E687" s="221" t="s">
        <v>1693</v>
      </c>
      <c r="F687" s="230" t="s">
        <v>1674</v>
      </c>
      <c r="G687" s="221" t="s">
        <v>1734</v>
      </c>
      <c r="H687" s="221" t="s">
        <v>1734</v>
      </c>
      <c r="I687" s="72" t="s">
        <v>2067</v>
      </c>
      <c r="J687" s="219">
        <v>30589.335999999999</v>
      </c>
      <c r="K687" s="223">
        <v>36986.67</v>
      </c>
      <c r="L687" s="223">
        <v>375</v>
      </c>
      <c r="M687" s="223">
        <v>43227</v>
      </c>
      <c r="N687" s="77">
        <v>42305.19</v>
      </c>
      <c r="O687" s="78">
        <f t="shared" si="20"/>
        <v>11715.854000000003</v>
      </c>
      <c r="P687" s="72" t="s">
        <v>2092</v>
      </c>
    </row>
    <row r="688" spans="1:16" ht="32.15" customHeight="1" x14ac:dyDescent="0.35">
      <c r="A688" s="80" t="s">
        <v>51</v>
      </c>
      <c r="B688" s="91">
        <v>3</v>
      </c>
      <c r="C688" s="224" t="s">
        <v>114</v>
      </c>
      <c r="D688" s="217" t="s">
        <v>1716</v>
      </c>
      <c r="E688" s="217" t="s">
        <v>1694</v>
      </c>
      <c r="F688" s="229" t="s">
        <v>1675</v>
      </c>
      <c r="G688" s="217" t="s">
        <v>1734</v>
      </c>
      <c r="H688" s="217" t="s">
        <v>1734</v>
      </c>
      <c r="I688" s="82" t="s">
        <v>2068</v>
      </c>
      <c r="J688" s="219">
        <v>2473.3360000000002</v>
      </c>
      <c r="K688" s="220">
        <v>1841.67</v>
      </c>
      <c r="L688" s="220">
        <v>150</v>
      </c>
      <c r="M688" s="220"/>
      <c r="N688" s="77">
        <v>150</v>
      </c>
      <c r="O688" s="86">
        <f t="shared" si="20"/>
        <v>-2323.3360000000002</v>
      </c>
      <c r="P688" s="82" t="s">
        <v>2092</v>
      </c>
    </row>
    <row r="689" spans="1:16" ht="72.5" x14ac:dyDescent="0.35">
      <c r="A689" s="70" t="s">
        <v>51</v>
      </c>
      <c r="B689" s="90">
        <v>3</v>
      </c>
      <c r="C689" s="189" t="s">
        <v>114</v>
      </c>
      <c r="D689" s="221" t="s">
        <v>1717</v>
      </c>
      <c r="E689" s="221" t="s">
        <v>1695</v>
      </c>
      <c r="F689" s="230" t="s">
        <v>1676</v>
      </c>
      <c r="G689" s="221" t="s">
        <v>1734</v>
      </c>
      <c r="H689" s="221" t="s">
        <v>1734</v>
      </c>
      <c r="I689" s="72" t="s">
        <v>2069</v>
      </c>
      <c r="J689" s="219">
        <v>12540</v>
      </c>
      <c r="K689" s="223">
        <v>14425</v>
      </c>
      <c r="L689" s="223">
        <v>125</v>
      </c>
      <c r="M689" s="223">
        <v>16805</v>
      </c>
      <c r="N689" s="77">
        <v>16425.849999999999</v>
      </c>
      <c r="O689" s="78">
        <f t="shared" si="20"/>
        <v>3885.8499999999985</v>
      </c>
      <c r="P689" s="72" t="s">
        <v>2092</v>
      </c>
    </row>
    <row r="690" spans="1:16" ht="66.75" customHeight="1" x14ac:dyDescent="0.35">
      <c r="A690" s="80" t="s">
        <v>51</v>
      </c>
      <c r="B690" s="91">
        <v>3</v>
      </c>
      <c r="C690" s="224" t="s">
        <v>114</v>
      </c>
      <c r="D690" s="217" t="s">
        <v>1718</v>
      </c>
      <c r="E690" s="231" t="s">
        <v>1696</v>
      </c>
      <c r="F690" s="229" t="s">
        <v>1677</v>
      </c>
      <c r="G690" s="217" t="s">
        <v>1734</v>
      </c>
      <c r="H690" s="217" t="s">
        <v>1734</v>
      </c>
      <c r="I690" s="82" t="s">
        <v>2070</v>
      </c>
      <c r="J690" s="219">
        <v>12838.664000000001</v>
      </c>
      <c r="K690" s="220">
        <v>14798.33</v>
      </c>
      <c r="L690" s="220">
        <v>125</v>
      </c>
      <c r="M690" s="220">
        <v>17314</v>
      </c>
      <c r="N690" s="77">
        <v>16919.579999999998</v>
      </c>
      <c r="O690" s="86">
        <f t="shared" si="20"/>
        <v>4080.9159999999974</v>
      </c>
      <c r="P690" s="82" t="s">
        <v>2092</v>
      </c>
    </row>
    <row r="691" spans="1:16" ht="59.25" customHeight="1" x14ac:dyDescent="0.35">
      <c r="A691" s="182" t="s">
        <v>51</v>
      </c>
      <c r="B691" s="90">
        <v>3</v>
      </c>
      <c r="C691" s="189" t="s">
        <v>50</v>
      </c>
      <c r="D691" s="221" t="s">
        <v>1719</v>
      </c>
      <c r="E691" s="232" t="s">
        <v>1697</v>
      </c>
      <c r="F691" s="230" t="s">
        <v>1678</v>
      </c>
      <c r="G691" s="221" t="s">
        <v>1734</v>
      </c>
      <c r="H691" s="221" t="s">
        <v>1734</v>
      </c>
      <c r="I691" s="72" t="s">
        <v>2071</v>
      </c>
      <c r="J691" s="219">
        <v>55561.36</v>
      </c>
      <c r="K691" s="223">
        <v>68201.7</v>
      </c>
      <c r="L691" s="223">
        <v>375</v>
      </c>
      <c r="M691" s="223">
        <v>75897</v>
      </c>
      <c r="N691" s="77">
        <v>73995.09</v>
      </c>
      <c r="O691" s="78">
        <f t="shared" si="20"/>
        <v>18433.729999999996</v>
      </c>
      <c r="P691" s="72" t="s">
        <v>2092</v>
      </c>
    </row>
    <row r="692" spans="1:16" ht="58" x14ac:dyDescent="0.35">
      <c r="A692" s="61" t="s">
        <v>51</v>
      </c>
      <c r="B692" s="91">
        <v>3</v>
      </c>
      <c r="C692" s="224" t="s">
        <v>50</v>
      </c>
      <c r="D692" s="217" t="s">
        <v>1720</v>
      </c>
      <c r="E692" s="217" t="s">
        <v>1698</v>
      </c>
      <c r="F692" s="229" t="s">
        <v>1679</v>
      </c>
      <c r="G692" s="217" t="s">
        <v>1734</v>
      </c>
      <c r="H692" s="217" t="s">
        <v>1734</v>
      </c>
      <c r="I692" s="82" t="s">
        <v>2072</v>
      </c>
      <c r="J692" s="219">
        <v>57070.200000000004</v>
      </c>
      <c r="K692" s="220">
        <v>70087.75</v>
      </c>
      <c r="L692" s="220">
        <v>375</v>
      </c>
      <c r="M692" s="220">
        <v>78469</v>
      </c>
      <c r="N692" s="77">
        <v>76489.929999999993</v>
      </c>
      <c r="O692" s="86">
        <f t="shared" si="20"/>
        <v>19419.729999999989</v>
      </c>
      <c r="P692" s="82" t="s">
        <v>2092</v>
      </c>
    </row>
    <row r="693" spans="1:16" ht="58" x14ac:dyDescent="0.35">
      <c r="A693" s="182" t="s">
        <v>51</v>
      </c>
      <c r="B693" s="90">
        <v>3</v>
      </c>
      <c r="C693" s="189" t="s">
        <v>50</v>
      </c>
      <c r="D693" s="221" t="s">
        <v>1721</v>
      </c>
      <c r="E693" s="221" t="s">
        <v>1699</v>
      </c>
      <c r="F693" s="230" t="s">
        <v>1680</v>
      </c>
      <c r="G693" s="221" t="s">
        <v>1734</v>
      </c>
      <c r="H693" s="221" t="s">
        <v>1734</v>
      </c>
      <c r="I693" s="72" t="s">
        <v>2073</v>
      </c>
      <c r="J693" s="219">
        <v>62418.52</v>
      </c>
      <c r="K693" s="223">
        <v>76773.149999999994</v>
      </c>
      <c r="L693" s="223">
        <v>425</v>
      </c>
      <c r="M693" s="223">
        <v>84895</v>
      </c>
      <c r="N693" s="77">
        <v>82773.149999999994</v>
      </c>
      <c r="O693" s="78">
        <f t="shared" si="20"/>
        <v>20354.629999999997</v>
      </c>
      <c r="P693" s="72" t="s">
        <v>2092</v>
      </c>
    </row>
    <row r="694" spans="1:16" ht="72.5" x14ac:dyDescent="0.35">
      <c r="A694" s="61" t="s">
        <v>51</v>
      </c>
      <c r="B694" s="91">
        <v>3</v>
      </c>
      <c r="C694" s="224" t="s">
        <v>50</v>
      </c>
      <c r="D694" s="217" t="s">
        <v>1722</v>
      </c>
      <c r="E694" s="217" t="s">
        <v>1700</v>
      </c>
      <c r="F694" s="229" t="s">
        <v>1681</v>
      </c>
      <c r="G694" s="217" t="s">
        <v>1734</v>
      </c>
      <c r="H694" s="217" t="s">
        <v>1734</v>
      </c>
      <c r="I694" s="82" t="s">
        <v>2074</v>
      </c>
      <c r="J694" s="219">
        <v>63677.56</v>
      </c>
      <c r="K694" s="220">
        <v>78346.95</v>
      </c>
      <c r="L694" s="220">
        <v>425</v>
      </c>
      <c r="M694" s="220">
        <v>87387</v>
      </c>
      <c r="N694" s="77">
        <v>85190.39</v>
      </c>
      <c r="O694" s="86">
        <f t="shared" si="20"/>
        <v>21512.83</v>
      </c>
      <c r="P694" s="82" t="s">
        <v>2092</v>
      </c>
    </row>
    <row r="695" spans="1:16" ht="56.25" customHeight="1" x14ac:dyDescent="0.35">
      <c r="A695" s="182" t="s">
        <v>51</v>
      </c>
      <c r="B695" s="71">
        <v>3</v>
      </c>
      <c r="C695" s="189" t="s">
        <v>48</v>
      </c>
      <c r="D695" s="163" t="s">
        <v>1723</v>
      </c>
      <c r="E695" s="99" t="s">
        <v>1701</v>
      </c>
      <c r="F695" s="230" t="s">
        <v>1682</v>
      </c>
      <c r="G695" s="221" t="s">
        <v>1734</v>
      </c>
      <c r="H695" s="221" t="s">
        <v>1734</v>
      </c>
      <c r="I695" s="72" t="s">
        <v>2075</v>
      </c>
      <c r="J695" s="226">
        <v>78614.12</v>
      </c>
      <c r="K695" s="228">
        <v>97017.65</v>
      </c>
      <c r="L695" s="228">
        <v>565</v>
      </c>
      <c r="M695" s="228">
        <v>103654</v>
      </c>
      <c r="N695" s="77">
        <v>101109.37999999999</v>
      </c>
      <c r="O695" s="78">
        <f t="shared" si="20"/>
        <v>22495.259999999995</v>
      </c>
      <c r="P695" s="72" t="s">
        <v>2092</v>
      </c>
    </row>
    <row r="696" spans="1:16" ht="58" x14ac:dyDescent="0.35">
      <c r="A696" s="61" t="s">
        <v>51</v>
      </c>
      <c r="B696" s="81">
        <v>3</v>
      </c>
      <c r="C696" s="224" t="s">
        <v>48</v>
      </c>
      <c r="D696" s="225" t="s">
        <v>1724</v>
      </c>
      <c r="E696" s="233" t="s">
        <v>1702</v>
      </c>
      <c r="F696" s="229" t="s">
        <v>1683</v>
      </c>
      <c r="G696" s="217" t="s">
        <v>1734</v>
      </c>
      <c r="H696" s="217" t="s">
        <v>1734</v>
      </c>
      <c r="I696" s="82" t="s">
        <v>2076</v>
      </c>
      <c r="J696" s="226">
        <v>80388.400000000009</v>
      </c>
      <c r="K696" s="227">
        <v>99235.5</v>
      </c>
      <c r="L696" s="227">
        <v>565</v>
      </c>
      <c r="M696" s="227">
        <v>106123</v>
      </c>
      <c r="N696" s="77">
        <v>103504.31</v>
      </c>
      <c r="O696" s="86">
        <f t="shared" si="20"/>
        <v>23115.909999999989</v>
      </c>
      <c r="P696" s="82" t="s">
        <v>2092</v>
      </c>
    </row>
    <row r="697" spans="1:16" ht="37.5" customHeight="1" x14ac:dyDescent="0.35">
      <c r="A697" s="182" t="s">
        <v>51</v>
      </c>
      <c r="B697" s="71">
        <v>3</v>
      </c>
      <c r="C697" s="189" t="s">
        <v>48</v>
      </c>
      <c r="D697" s="163" t="s">
        <v>1725</v>
      </c>
      <c r="E697" s="99" t="s">
        <v>1703</v>
      </c>
      <c r="F697" s="230" t="s">
        <v>229</v>
      </c>
      <c r="G697" s="221" t="s">
        <v>1735</v>
      </c>
      <c r="H697" s="221" t="s">
        <v>1735</v>
      </c>
      <c r="I697" s="72" t="s">
        <v>2077</v>
      </c>
      <c r="J697" s="226" t="s">
        <v>2093</v>
      </c>
      <c r="K697" s="228" t="s">
        <v>1713</v>
      </c>
      <c r="L697" s="228">
        <v>0</v>
      </c>
      <c r="M697" s="228"/>
      <c r="N697" s="77">
        <v>0</v>
      </c>
      <c r="O697" s="78" t="e">
        <f t="shared" si="20"/>
        <v>#VALUE!</v>
      </c>
      <c r="P697" s="72" t="s">
        <v>2092</v>
      </c>
    </row>
    <row r="698" spans="1:16" ht="58" x14ac:dyDescent="0.35">
      <c r="A698" s="61" t="s">
        <v>51</v>
      </c>
      <c r="B698" s="81">
        <v>3</v>
      </c>
      <c r="C698" s="224" t="s">
        <v>48</v>
      </c>
      <c r="D698" s="225" t="s">
        <v>1726</v>
      </c>
      <c r="E698" s="224" t="s">
        <v>1704</v>
      </c>
      <c r="F698" s="84" t="s">
        <v>1684</v>
      </c>
      <c r="G698" s="217" t="s">
        <v>1734</v>
      </c>
      <c r="H698" s="217" t="s">
        <v>1734</v>
      </c>
      <c r="I698" s="82" t="s">
        <v>2078</v>
      </c>
      <c r="J698" s="226">
        <v>93313.400000000009</v>
      </c>
      <c r="K698" s="227">
        <v>115391.75</v>
      </c>
      <c r="L698" s="227">
        <v>545</v>
      </c>
      <c r="M698" s="227"/>
      <c r="N698" s="77">
        <v>545</v>
      </c>
      <c r="O698" s="86">
        <f t="shared" si="20"/>
        <v>-92768.400000000009</v>
      </c>
      <c r="P698" s="82" t="s">
        <v>2092</v>
      </c>
    </row>
    <row r="699" spans="1:16" ht="58" x14ac:dyDescent="0.35">
      <c r="A699" s="182" t="s">
        <v>51</v>
      </c>
      <c r="B699" s="71">
        <v>3</v>
      </c>
      <c r="C699" s="189" t="s">
        <v>48</v>
      </c>
      <c r="D699" s="90" t="s">
        <v>1726</v>
      </c>
      <c r="E699" s="90" t="s">
        <v>1705</v>
      </c>
      <c r="F699" s="74" t="s">
        <v>1685</v>
      </c>
      <c r="G699" s="221" t="s">
        <v>1734</v>
      </c>
      <c r="H699" s="221" t="s">
        <v>1734</v>
      </c>
      <c r="I699" s="72" t="s">
        <v>2079</v>
      </c>
      <c r="J699" s="75">
        <v>96713.400000000009</v>
      </c>
      <c r="K699" s="76">
        <v>119641.75</v>
      </c>
      <c r="L699" s="76">
        <v>545</v>
      </c>
      <c r="M699" s="76"/>
      <c r="N699" s="77">
        <v>545</v>
      </c>
      <c r="O699" s="78">
        <f t="shared" si="20"/>
        <v>-96168.400000000009</v>
      </c>
      <c r="P699" s="72" t="s">
        <v>2092</v>
      </c>
    </row>
    <row r="700" spans="1:16" ht="46.5" customHeight="1" x14ac:dyDescent="0.35">
      <c r="A700" s="61" t="s">
        <v>51</v>
      </c>
      <c r="B700" s="81">
        <v>3</v>
      </c>
      <c r="C700" s="224" t="s">
        <v>48</v>
      </c>
      <c r="D700" s="91" t="s">
        <v>1727</v>
      </c>
      <c r="E700" s="91" t="s">
        <v>1706</v>
      </c>
      <c r="F700" s="234" t="s">
        <v>228</v>
      </c>
      <c r="G700" s="217" t="s">
        <v>1735</v>
      </c>
      <c r="H700" s="217" t="s">
        <v>1735</v>
      </c>
      <c r="I700" s="82" t="s">
        <v>2080</v>
      </c>
      <c r="J700" s="75">
        <v>97.320000000000007</v>
      </c>
      <c r="K700" s="85">
        <v>121.65</v>
      </c>
      <c r="L700" s="85">
        <v>10</v>
      </c>
      <c r="M700" s="85"/>
      <c r="N700" s="77">
        <v>10</v>
      </c>
      <c r="O700" s="86">
        <f t="shared" si="20"/>
        <v>-87.320000000000007</v>
      </c>
      <c r="P700" s="82" t="s">
        <v>2092</v>
      </c>
    </row>
    <row r="701" spans="1:16" ht="51" customHeight="1" x14ac:dyDescent="0.35">
      <c r="A701" s="182" t="s">
        <v>51</v>
      </c>
      <c r="B701" s="71">
        <v>3</v>
      </c>
      <c r="C701" s="189" t="s">
        <v>48</v>
      </c>
      <c r="D701" s="90" t="s">
        <v>1728</v>
      </c>
      <c r="E701" s="90" t="s">
        <v>1707</v>
      </c>
      <c r="F701" s="235" t="s">
        <v>1686</v>
      </c>
      <c r="G701" s="221" t="s">
        <v>1735</v>
      </c>
      <c r="H701" s="221" t="s">
        <v>1735</v>
      </c>
      <c r="I701" s="72" t="s">
        <v>2081</v>
      </c>
      <c r="J701" s="75">
        <v>1579.048</v>
      </c>
      <c r="K701" s="76">
        <v>1973.81</v>
      </c>
      <c r="L701" s="76">
        <v>10</v>
      </c>
      <c r="M701" s="76"/>
      <c r="N701" s="77">
        <v>10</v>
      </c>
      <c r="O701" s="78">
        <f t="shared" si="20"/>
        <v>-1569.048</v>
      </c>
      <c r="P701" s="72" t="s">
        <v>2092</v>
      </c>
    </row>
    <row r="702" spans="1:16" ht="49.5" customHeight="1" x14ac:dyDescent="0.35">
      <c r="A702" s="61" t="s">
        <v>51</v>
      </c>
      <c r="B702" s="81">
        <v>3</v>
      </c>
      <c r="C702" s="224" t="s">
        <v>48</v>
      </c>
      <c r="D702" s="91" t="s">
        <v>1729</v>
      </c>
      <c r="E702" s="91" t="s">
        <v>1708</v>
      </c>
      <c r="F702" s="234" t="s">
        <v>1687</v>
      </c>
      <c r="G702" s="217" t="s">
        <v>1735</v>
      </c>
      <c r="H702" s="217" t="s">
        <v>1735</v>
      </c>
      <c r="I702" s="82" t="s">
        <v>2082</v>
      </c>
      <c r="J702" s="75">
        <v>1579.048</v>
      </c>
      <c r="K702" s="85">
        <v>1973.81</v>
      </c>
      <c r="L702" s="85">
        <v>10</v>
      </c>
      <c r="M702" s="85"/>
      <c r="N702" s="77">
        <v>10</v>
      </c>
      <c r="O702" s="86">
        <f t="shared" si="20"/>
        <v>-1569.048</v>
      </c>
      <c r="P702" s="82" t="s">
        <v>2092</v>
      </c>
    </row>
    <row r="703" spans="1:16" ht="66" customHeight="1" x14ac:dyDescent="0.35">
      <c r="A703" s="182" t="s">
        <v>51</v>
      </c>
      <c r="B703" s="71">
        <v>3</v>
      </c>
      <c r="C703" s="189" t="s">
        <v>48</v>
      </c>
      <c r="D703" s="90" t="s">
        <v>1730</v>
      </c>
      <c r="E703" s="90" t="s">
        <v>1709</v>
      </c>
      <c r="F703" s="230" t="s">
        <v>1688</v>
      </c>
      <c r="G703" s="221" t="s">
        <v>1735</v>
      </c>
      <c r="H703" s="221" t="s">
        <v>1735</v>
      </c>
      <c r="I703" s="72" t="s">
        <v>2083</v>
      </c>
      <c r="J703" s="75">
        <v>246.66399999999999</v>
      </c>
      <c r="K703" s="76">
        <v>308.33</v>
      </c>
      <c r="L703" s="76">
        <v>0</v>
      </c>
      <c r="M703" s="76"/>
      <c r="N703" s="77">
        <v>0</v>
      </c>
      <c r="O703" s="78">
        <f t="shared" si="20"/>
        <v>-246.66399999999999</v>
      </c>
      <c r="P703" s="72" t="s">
        <v>72</v>
      </c>
    </row>
    <row r="704" spans="1:16" ht="61.5" customHeight="1" x14ac:dyDescent="0.35">
      <c r="A704" s="61" t="s">
        <v>51</v>
      </c>
      <c r="B704" s="81">
        <v>3</v>
      </c>
      <c r="C704" s="224" t="s">
        <v>48</v>
      </c>
      <c r="D704" s="91" t="s">
        <v>1731</v>
      </c>
      <c r="E704" s="91" t="s">
        <v>1710</v>
      </c>
      <c r="F704" s="229" t="s">
        <v>1689</v>
      </c>
      <c r="G704" s="217" t="s">
        <v>1735</v>
      </c>
      <c r="H704" s="217" t="s">
        <v>1735</v>
      </c>
      <c r="I704" s="82" t="s">
        <v>2084</v>
      </c>
      <c r="J704" s="75">
        <v>246.66399999999999</v>
      </c>
      <c r="K704" s="85">
        <v>308.33</v>
      </c>
      <c r="L704" s="85">
        <v>0</v>
      </c>
      <c r="M704" s="85"/>
      <c r="N704" s="77">
        <v>0</v>
      </c>
      <c r="O704" s="86">
        <f t="shared" si="20"/>
        <v>-246.66399999999999</v>
      </c>
      <c r="P704" s="82" t="s">
        <v>72</v>
      </c>
    </row>
    <row r="705" spans="1:16" ht="57.75" customHeight="1" x14ac:dyDescent="0.35">
      <c r="A705" s="182" t="s">
        <v>51</v>
      </c>
      <c r="B705" s="71">
        <v>3</v>
      </c>
      <c r="C705" s="189" t="s">
        <v>48</v>
      </c>
      <c r="D705" s="90" t="s">
        <v>1732</v>
      </c>
      <c r="E705" s="90" t="s">
        <v>1711</v>
      </c>
      <c r="F705" s="230" t="s">
        <v>1690</v>
      </c>
      <c r="G705" s="221" t="s">
        <v>1735</v>
      </c>
      <c r="H705" s="221" t="s">
        <v>1735</v>
      </c>
      <c r="I705" s="72" t="s">
        <v>2085</v>
      </c>
      <c r="J705" s="75">
        <v>493.33600000000001</v>
      </c>
      <c r="K705" s="76">
        <v>616.66999999999996</v>
      </c>
      <c r="L705" s="76">
        <v>0</v>
      </c>
      <c r="M705" s="76"/>
      <c r="N705" s="77">
        <v>0</v>
      </c>
      <c r="O705" s="78">
        <f t="shared" si="20"/>
        <v>-493.33600000000001</v>
      </c>
      <c r="P705" s="72" t="s">
        <v>72</v>
      </c>
    </row>
    <row r="706" spans="1:16" ht="63" customHeight="1" x14ac:dyDescent="0.35">
      <c r="A706" s="61" t="s">
        <v>51</v>
      </c>
      <c r="B706" s="81">
        <v>3</v>
      </c>
      <c r="C706" s="224" t="s">
        <v>87</v>
      </c>
      <c r="D706" s="91" t="s">
        <v>1733</v>
      </c>
      <c r="E706" s="91" t="s">
        <v>1712</v>
      </c>
      <c r="F706" s="229" t="s">
        <v>1691</v>
      </c>
      <c r="G706" s="217" t="s">
        <v>1735</v>
      </c>
      <c r="H706" s="217" t="s">
        <v>1735</v>
      </c>
      <c r="I706" s="82" t="s">
        <v>2086</v>
      </c>
      <c r="J706" s="75">
        <v>984</v>
      </c>
      <c r="K706" s="85">
        <v>1230</v>
      </c>
      <c r="L706" s="85">
        <v>0</v>
      </c>
      <c r="M706" s="85">
        <v>1400</v>
      </c>
      <c r="N706" s="77">
        <v>1358</v>
      </c>
      <c r="O706" s="86">
        <f t="shared" si="20"/>
        <v>374</v>
      </c>
      <c r="P706" s="82" t="s">
        <v>72</v>
      </c>
    </row>
    <row r="707" spans="1:16" ht="29" x14ac:dyDescent="0.35">
      <c r="A707" s="182" t="s">
        <v>51</v>
      </c>
      <c r="B707" s="71">
        <v>3</v>
      </c>
      <c r="C707" s="189" t="s">
        <v>48</v>
      </c>
      <c r="D707" s="90" t="s">
        <v>2087</v>
      </c>
      <c r="E707" s="90" t="s">
        <v>2090</v>
      </c>
      <c r="F707" s="230" t="s">
        <v>72</v>
      </c>
      <c r="G707" s="221" t="s">
        <v>72</v>
      </c>
      <c r="H707" s="221" t="s">
        <v>72</v>
      </c>
      <c r="I707" s="72" t="s">
        <v>72</v>
      </c>
      <c r="J707" s="152" t="s">
        <v>240</v>
      </c>
      <c r="K707" s="216" t="s">
        <v>240</v>
      </c>
      <c r="L707" s="76">
        <v>0</v>
      </c>
      <c r="M707" s="76"/>
      <c r="N707" s="77"/>
      <c r="O707" s="78"/>
      <c r="P707" s="72" t="s">
        <v>72</v>
      </c>
    </row>
    <row r="708" spans="1:16" ht="29" x14ac:dyDescent="0.35">
      <c r="A708" s="61" t="s">
        <v>51</v>
      </c>
      <c r="B708" s="81">
        <v>3</v>
      </c>
      <c r="C708" s="224" t="s">
        <v>48</v>
      </c>
      <c r="D708" s="91" t="s">
        <v>2088</v>
      </c>
      <c r="E708" s="91" t="s">
        <v>2091</v>
      </c>
      <c r="F708" s="229" t="s">
        <v>72</v>
      </c>
      <c r="G708" s="217" t="s">
        <v>72</v>
      </c>
      <c r="H708" s="217" t="s">
        <v>72</v>
      </c>
      <c r="I708" s="82" t="s">
        <v>72</v>
      </c>
      <c r="J708" s="152" t="s">
        <v>2089</v>
      </c>
      <c r="K708" s="160" t="s">
        <v>2089</v>
      </c>
      <c r="L708" s="85"/>
      <c r="M708" s="85"/>
      <c r="N708" s="77"/>
      <c r="O708" s="86"/>
      <c r="P708" s="82" t="s">
        <v>72</v>
      </c>
    </row>
  </sheetData>
  <phoneticPr fontId="24" type="noConversion"/>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38EDF-9486-46B5-9D4E-E5043B18E627}">
  <dimension ref="A1:N11"/>
  <sheetViews>
    <sheetView zoomScale="80" zoomScaleNormal="80" workbookViewId="0">
      <selection activeCell="C3" sqref="C3"/>
    </sheetView>
  </sheetViews>
  <sheetFormatPr defaultColWidth="8.6328125" defaultRowHeight="14.5" x14ac:dyDescent="0.35"/>
  <cols>
    <col min="1" max="1" width="18.453125" bestFit="1" customWidth="1"/>
    <col min="2" max="2" width="15.453125" customWidth="1"/>
    <col min="3" max="3" width="23" customWidth="1"/>
    <col min="4" max="4" width="22.453125" bestFit="1" customWidth="1"/>
    <col min="5" max="5" width="56.81640625" customWidth="1"/>
    <col min="6" max="6" width="23.453125" customWidth="1"/>
    <col min="7" max="7" width="16.1796875" customWidth="1"/>
    <col min="8" max="8" width="14.1796875" customWidth="1"/>
    <col min="9" max="9" width="36.453125" customWidth="1"/>
    <col min="10" max="10" width="26.81640625" customWidth="1"/>
    <col min="11" max="11" width="20.453125" customWidth="1"/>
    <col min="12" max="12" width="23.6328125" customWidth="1"/>
    <col min="13" max="13" width="34.6328125" customWidth="1"/>
  </cols>
  <sheetData>
    <row r="1" spans="1:14" s="11" customFormat="1" ht="43.5" x14ac:dyDescent="0.35">
      <c r="A1" s="12" t="s">
        <v>0</v>
      </c>
      <c r="B1" s="12" t="s">
        <v>1</v>
      </c>
      <c r="C1" s="12" t="s">
        <v>2</v>
      </c>
      <c r="D1" s="12" t="s">
        <v>3</v>
      </c>
      <c r="E1" s="12" t="s">
        <v>4</v>
      </c>
      <c r="F1" s="12" t="s">
        <v>5</v>
      </c>
      <c r="G1" s="12" t="s">
        <v>6</v>
      </c>
      <c r="H1" s="12" t="s">
        <v>7</v>
      </c>
      <c r="I1" s="12" t="s">
        <v>8</v>
      </c>
      <c r="J1" s="12" t="s">
        <v>9</v>
      </c>
      <c r="K1" s="12" t="s">
        <v>10</v>
      </c>
      <c r="L1" s="12" t="s">
        <v>11</v>
      </c>
      <c r="M1" s="12" t="s">
        <v>12</v>
      </c>
    </row>
    <row r="2" spans="1:14" s="27" customFormat="1" ht="43.5" x14ac:dyDescent="0.35">
      <c r="A2" s="21" t="s">
        <v>4059</v>
      </c>
      <c r="B2" s="22" t="s">
        <v>4060</v>
      </c>
      <c r="C2" s="21" t="s">
        <v>4061</v>
      </c>
      <c r="D2" s="23" t="s">
        <v>4062</v>
      </c>
      <c r="E2" s="23" t="s">
        <v>4063</v>
      </c>
      <c r="F2" s="23" t="s">
        <v>4064</v>
      </c>
      <c r="G2" s="23" t="s">
        <v>4059</v>
      </c>
      <c r="H2" s="23" t="s">
        <v>4059</v>
      </c>
      <c r="I2" s="23" t="s">
        <v>4065</v>
      </c>
      <c r="J2" s="24">
        <v>130950</v>
      </c>
      <c r="K2" s="24">
        <v>135000</v>
      </c>
      <c r="L2" s="25" t="s">
        <v>4066</v>
      </c>
      <c r="M2" s="26" t="s">
        <v>4067</v>
      </c>
      <c r="N2" s="22"/>
    </row>
    <row r="3" spans="1:14" s="27" customFormat="1" ht="58" x14ac:dyDescent="0.35">
      <c r="A3" s="21" t="s">
        <v>4059</v>
      </c>
      <c r="B3" s="22" t="s">
        <v>4060</v>
      </c>
      <c r="C3" s="21" t="s">
        <v>4061</v>
      </c>
      <c r="D3" s="23" t="s">
        <v>4068</v>
      </c>
      <c r="E3" s="23" t="s">
        <v>4069</v>
      </c>
      <c r="F3" s="23" t="s">
        <v>4070</v>
      </c>
      <c r="G3" s="23" t="s">
        <v>4059</v>
      </c>
      <c r="H3" s="23" t="s">
        <v>4059</v>
      </c>
      <c r="I3" s="23" t="s">
        <v>779</v>
      </c>
      <c r="J3" s="28">
        <v>27350</v>
      </c>
      <c r="K3" s="28">
        <v>27350</v>
      </c>
      <c r="L3" s="29" t="s">
        <v>779</v>
      </c>
      <c r="M3" s="23" t="s">
        <v>4071</v>
      </c>
      <c r="N3" s="22"/>
    </row>
    <row r="4" spans="1:14" s="27" customFormat="1" ht="43.5" x14ac:dyDescent="0.35">
      <c r="A4" s="21" t="s">
        <v>4059</v>
      </c>
      <c r="B4" s="22" t="s">
        <v>4060</v>
      </c>
      <c r="C4" s="21" t="s">
        <v>4061</v>
      </c>
      <c r="D4" s="23" t="s">
        <v>4072</v>
      </c>
      <c r="E4" s="23" t="s">
        <v>4073</v>
      </c>
      <c r="F4" s="23" t="s">
        <v>4074</v>
      </c>
      <c r="G4" s="23" t="s">
        <v>4059</v>
      </c>
      <c r="H4" s="23" t="s">
        <v>4059</v>
      </c>
      <c r="I4" s="23" t="s">
        <v>779</v>
      </c>
      <c r="J4" s="28">
        <v>17567</v>
      </c>
      <c r="K4" s="28">
        <v>17567</v>
      </c>
      <c r="L4" s="29" t="s">
        <v>779</v>
      </c>
      <c r="M4" s="23" t="s">
        <v>4075</v>
      </c>
      <c r="N4" s="22"/>
    </row>
    <row r="5" spans="1:14" s="27" customFormat="1" ht="43.5" x14ac:dyDescent="0.35">
      <c r="A5" s="21" t="s">
        <v>4059</v>
      </c>
      <c r="B5" s="22" t="s">
        <v>4060</v>
      </c>
      <c r="C5" s="21" t="s">
        <v>4061</v>
      </c>
      <c r="D5" s="23" t="s">
        <v>4076</v>
      </c>
      <c r="E5" s="23" t="s">
        <v>4077</v>
      </c>
      <c r="F5" s="23" t="s">
        <v>4078</v>
      </c>
      <c r="G5" s="23" t="s">
        <v>4059</v>
      </c>
      <c r="H5" s="23" t="s">
        <v>4059</v>
      </c>
      <c r="I5" s="23" t="s">
        <v>4065</v>
      </c>
      <c r="J5" s="28">
        <v>137740</v>
      </c>
      <c r="K5" s="28">
        <v>142000</v>
      </c>
      <c r="L5" s="25" t="s">
        <v>4066</v>
      </c>
      <c r="M5" s="26" t="s">
        <v>4067</v>
      </c>
      <c r="N5" s="22"/>
    </row>
    <row r="6" spans="1:14" s="26" customFormat="1" ht="58" x14ac:dyDescent="0.35">
      <c r="A6" s="21" t="s">
        <v>4059</v>
      </c>
      <c r="B6" s="22" t="s">
        <v>4060</v>
      </c>
      <c r="C6" s="21" t="s">
        <v>4061</v>
      </c>
      <c r="D6" s="23" t="s">
        <v>4079</v>
      </c>
      <c r="E6" s="23" t="s">
        <v>4080</v>
      </c>
      <c r="F6" s="23" t="s">
        <v>4081</v>
      </c>
      <c r="G6" s="23" t="s">
        <v>4059</v>
      </c>
      <c r="H6" s="23" t="s">
        <v>4059</v>
      </c>
      <c r="I6" s="23" t="s">
        <v>779</v>
      </c>
      <c r="J6" s="30">
        <v>30000</v>
      </c>
      <c r="K6" s="30">
        <v>30000</v>
      </c>
      <c r="L6" s="29" t="s">
        <v>779</v>
      </c>
      <c r="M6" s="31" t="s">
        <v>4082</v>
      </c>
    </row>
    <row r="7" spans="1:14" ht="43.5" x14ac:dyDescent="0.35">
      <c r="A7" s="21" t="s">
        <v>4059</v>
      </c>
      <c r="B7" s="22" t="s">
        <v>4060</v>
      </c>
      <c r="C7" s="21" t="s">
        <v>4061</v>
      </c>
      <c r="D7" s="23" t="s">
        <v>4083</v>
      </c>
      <c r="E7" s="23" t="s">
        <v>4084</v>
      </c>
      <c r="F7" s="23" t="s">
        <v>4085</v>
      </c>
      <c r="G7" s="23" t="s">
        <v>4059</v>
      </c>
      <c r="H7" s="23" t="s">
        <v>4059</v>
      </c>
      <c r="I7" s="23" t="s">
        <v>779</v>
      </c>
      <c r="J7" s="32">
        <v>19245</v>
      </c>
      <c r="K7" s="32">
        <v>19245</v>
      </c>
      <c r="L7" s="29" t="s">
        <v>779</v>
      </c>
      <c r="M7" s="23" t="s">
        <v>4075</v>
      </c>
    </row>
    <row r="8" spans="1:14" s="27" customFormat="1" ht="43.5" x14ac:dyDescent="0.35">
      <c r="A8" s="21" t="s">
        <v>4059</v>
      </c>
      <c r="B8" s="22" t="s">
        <v>4060</v>
      </c>
      <c r="C8" s="21" t="s">
        <v>4061</v>
      </c>
      <c r="D8" s="23" t="s">
        <v>4086</v>
      </c>
      <c r="E8" s="23" t="s">
        <v>4087</v>
      </c>
      <c r="F8" s="21" t="s">
        <v>4088</v>
      </c>
      <c r="G8" s="23" t="s">
        <v>4059</v>
      </c>
      <c r="H8" s="23" t="s">
        <v>4059</v>
      </c>
      <c r="I8" s="23" t="s">
        <v>779</v>
      </c>
      <c r="J8" s="32">
        <v>3730</v>
      </c>
      <c r="K8" s="33">
        <v>4000</v>
      </c>
      <c r="L8" s="22" t="s">
        <v>779</v>
      </c>
      <c r="M8" s="34" t="s">
        <v>4089</v>
      </c>
    </row>
    <row r="9" spans="1:14" s="27" customFormat="1" ht="43.5" x14ac:dyDescent="0.35">
      <c r="A9" s="21" t="s">
        <v>4059</v>
      </c>
      <c r="B9" s="22" t="s">
        <v>4060</v>
      </c>
      <c r="C9" s="21" t="s">
        <v>4061</v>
      </c>
      <c r="D9" s="23" t="s">
        <v>4090</v>
      </c>
      <c r="E9" s="23" t="s">
        <v>4091</v>
      </c>
      <c r="F9" s="21" t="s">
        <v>4092</v>
      </c>
      <c r="G9" s="23" t="s">
        <v>4059</v>
      </c>
      <c r="H9" s="23" t="s">
        <v>4059</v>
      </c>
      <c r="I9" s="23" t="s">
        <v>779</v>
      </c>
      <c r="J9" s="28">
        <v>1100</v>
      </c>
      <c r="K9" s="28">
        <v>1100</v>
      </c>
      <c r="L9" s="22" t="s">
        <v>779</v>
      </c>
      <c r="M9" s="35"/>
    </row>
    <row r="10" spans="1:14" x14ac:dyDescent="0.35">
      <c r="A10" s="36" t="s">
        <v>2242</v>
      </c>
      <c r="J10" s="37"/>
      <c r="K10" s="38"/>
      <c r="L10" s="38"/>
    </row>
    <row r="11" spans="1:14" x14ac:dyDescent="0.35">
      <c r="K11" s="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Awarded Vendors</vt:lpstr>
      <vt:lpstr>BTC Power</vt:lpstr>
      <vt:lpstr>EVConnect</vt:lpstr>
      <vt:lpstr>Shell Recharge Solutions</vt:lpstr>
      <vt:lpstr>PSS</vt:lpstr>
      <vt:lpstr>Freewire</vt:lpstr>
    </vt:vector>
  </TitlesOfParts>
  <Company>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Mcclurkin, Mark (DES)</cp:lastModifiedBy>
  <dcterms:created xsi:type="dcterms:W3CDTF">2021-02-09T21:13:23Z</dcterms:created>
  <dcterms:modified xsi:type="dcterms:W3CDTF">2022-07-10T21:50:12Z</dcterms:modified>
</cp:coreProperties>
</file>